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1075" windowHeight="9975"/>
  </bookViews>
  <sheets>
    <sheet name="СВОД (тысячи)" sheetId="2" r:id="rId1"/>
  </sheets>
  <externalReferences>
    <externalReference r:id="rId2"/>
  </externalReferences>
  <definedNames>
    <definedName name="_xlnm._FilterDatabase" localSheetId="0" hidden="1">'СВОД (тысячи)'!$A$5:$GG$228</definedName>
    <definedName name="_xlnm.Print_Titles" localSheetId="0">'СВОД (тысячи)'!$6:$6</definedName>
  </definedNames>
  <calcPr calcId="145621"/>
</workbook>
</file>

<file path=xl/calcChain.xml><?xml version="1.0" encoding="utf-8"?>
<calcChain xmlns="http://schemas.openxmlformats.org/spreadsheetml/2006/main">
  <c r="D203" i="2" l="1"/>
  <c r="D202" i="2" s="1"/>
  <c r="E203" i="2"/>
  <c r="E202" i="2" s="1"/>
  <c r="C203" i="2"/>
  <c r="C202" i="2" s="1"/>
  <c r="G202" i="2"/>
  <c r="J202" i="2"/>
  <c r="D198" i="2"/>
  <c r="D197" i="2" s="1"/>
  <c r="E198" i="2"/>
  <c r="E197" i="2" s="1"/>
  <c r="C198" i="2"/>
  <c r="C197" i="2" s="1"/>
  <c r="D189" i="2"/>
  <c r="D188" i="2" s="1"/>
  <c r="E189" i="2"/>
  <c r="C189" i="2"/>
  <c r="C188" i="2" s="1"/>
  <c r="E188" i="2"/>
  <c r="D182" i="2"/>
  <c r="D181" i="2" s="1"/>
  <c r="E182" i="2"/>
  <c r="E181" i="2" s="1"/>
  <c r="C182" i="2"/>
  <c r="C181" i="2" s="1"/>
  <c r="D173" i="2"/>
  <c r="E173" i="2"/>
  <c r="C173" i="2"/>
  <c r="E169" i="2"/>
  <c r="D166" i="2"/>
  <c r="E166" i="2"/>
  <c r="C166" i="2"/>
  <c r="D164" i="2"/>
  <c r="E164" i="2"/>
  <c r="C164" i="2"/>
  <c r="D162" i="2"/>
  <c r="E162" i="2"/>
  <c r="C162" i="2"/>
  <c r="D156" i="2"/>
  <c r="D155" i="2" s="1"/>
  <c r="E156" i="2"/>
  <c r="E155" i="2" s="1"/>
  <c r="C156" i="2"/>
  <c r="C155" i="2" s="1"/>
  <c r="D151" i="2"/>
  <c r="D150" i="2" s="1"/>
  <c r="E151" i="2"/>
  <c r="E150" i="2" s="1"/>
  <c r="C151" i="2"/>
  <c r="C150" i="2" s="1"/>
  <c r="D148" i="2"/>
  <c r="D147" i="2" s="1"/>
  <c r="E148" i="2"/>
  <c r="E147" i="2" s="1"/>
  <c r="C148" i="2"/>
  <c r="C147" i="2" s="1"/>
  <c r="D145" i="2"/>
  <c r="E145" i="2"/>
  <c r="C145" i="2"/>
  <c r="D143" i="2"/>
  <c r="E143" i="2"/>
  <c r="C143" i="2"/>
  <c r="D141" i="2"/>
  <c r="E141" i="2"/>
  <c r="C141" i="2"/>
  <c r="D138" i="2"/>
  <c r="D137" i="2" s="1"/>
  <c r="E138" i="2"/>
  <c r="E137" i="2" s="1"/>
  <c r="C138" i="2"/>
  <c r="C137" i="2" s="1"/>
  <c r="D135" i="2"/>
  <c r="D134" i="2" s="1"/>
  <c r="E135" i="2"/>
  <c r="E134" i="2" s="1"/>
  <c r="C135" i="2"/>
  <c r="C134" i="2" s="1"/>
  <c r="D132" i="2"/>
  <c r="E132" i="2"/>
  <c r="C132" i="2"/>
  <c r="D129" i="2"/>
  <c r="E129" i="2"/>
  <c r="C129" i="2"/>
  <c r="D126" i="2"/>
  <c r="E126" i="2"/>
  <c r="C126" i="2"/>
  <c r="D123" i="2"/>
  <c r="D121" i="2" s="1"/>
  <c r="E123" i="2"/>
  <c r="E121" i="2" s="1"/>
  <c r="C123" i="2"/>
  <c r="C121" i="2" s="1"/>
  <c r="D119" i="2"/>
  <c r="D113" i="2" s="1"/>
  <c r="E119" i="2"/>
  <c r="E113" i="2" s="1"/>
  <c r="C119" i="2"/>
  <c r="C113" i="2" s="1"/>
  <c r="D108" i="2"/>
  <c r="E108" i="2"/>
  <c r="C108" i="2"/>
  <c r="D103" i="2"/>
  <c r="E103" i="2"/>
  <c r="C103" i="2"/>
  <c r="D99" i="2"/>
  <c r="D96" i="2" s="1"/>
  <c r="E99" i="2"/>
  <c r="E96" i="2" s="1"/>
  <c r="C99" i="2"/>
  <c r="C96" i="2" s="1"/>
  <c r="D84" i="2"/>
  <c r="E84" i="2"/>
  <c r="C84" i="2"/>
  <c r="D82" i="2"/>
  <c r="E82" i="2"/>
  <c r="F82" i="2"/>
  <c r="G82" i="2"/>
  <c r="I82" i="2"/>
  <c r="J82" i="2"/>
  <c r="C82" i="2"/>
  <c r="D80" i="2"/>
  <c r="E80" i="2"/>
  <c r="C80" i="2"/>
  <c r="D75" i="2"/>
  <c r="E75" i="2"/>
  <c r="C75" i="2"/>
  <c r="D73" i="2"/>
  <c r="E73" i="2"/>
  <c r="C73" i="2"/>
  <c r="D67" i="2"/>
  <c r="E67" i="2"/>
  <c r="D69" i="2"/>
  <c r="E69" i="2"/>
  <c r="C69" i="2"/>
  <c r="C67" i="2"/>
  <c r="D49" i="2"/>
  <c r="D47" i="2" s="1"/>
  <c r="E49" i="2"/>
  <c r="E47" i="2" s="1"/>
  <c r="C49" i="2"/>
  <c r="C47" i="2" s="1"/>
  <c r="D44" i="2"/>
  <c r="E44" i="2"/>
  <c r="C44" i="2"/>
  <c r="D41" i="2"/>
  <c r="E41" i="2"/>
  <c r="C41" i="2"/>
  <c r="D36" i="2"/>
  <c r="E36" i="2"/>
  <c r="C36" i="2"/>
  <c r="D33" i="2"/>
  <c r="E33" i="2"/>
  <c r="C33" i="2"/>
  <c r="D30" i="2"/>
  <c r="D29" i="2" s="1"/>
  <c r="E30" i="2"/>
  <c r="E29" i="2" s="1"/>
  <c r="C30" i="2"/>
  <c r="C29" i="2" s="1"/>
  <c r="D22" i="2"/>
  <c r="D20" i="2" s="1"/>
  <c r="D19" i="2" s="1"/>
  <c r="E22" i="2"/>
  <c r="E20" i="2" s="1"/>
  <c r="E19" i="2" s="1"/>
  <c r="C22" i="2"/>
  <c r="C20" i="2" s="1"/>
  <c r="C19" i="2" s="1"/>
  <c r="D14" i="2"/>
  <c r="E14" i="2"/>
  <c r="C14" i="2"/>
  <c r="D11" i="2"/>
  <c r="D10" i="2" s="1"/>
  <c r="E11" i="2"/>
  <c r="E10" i="2" s="1"/>
  <c r="C11" i="2"/>
  <c r="C10" i="2" s="1"/>
  <c r="K227" i="2"/>
  <c r="H227" i="2"/>
  <c r="K226" i="2"/>
  <c r="H226" i="2"/>
  <c r="J203" i="2"/>
  <c r="I203" i="2"/>
  <c r="I202" i="2" s="1"/>
  <c r="G203" i="2"/>
  <c r="F203" i="2"/>
  <c r="F202" i="2" s="1"/>
  <c r="K201" i="2"/>
  <c r="H201" i="2"/>
  <c r="J198" i="2"/>
  <c r="J197" i="2" s="1"/>
  <c r="I198" i="2"/>
  <c r="I197" i="2" s="1"/>
  <c r="G198" i="2"/>
  <c r="G197" i="2" s="1"/>
  <c r="F198" i="2"/>
  <c r="F197" i="2" s="1"/>
  <c r="K196" i="2"/>
  <c r="H196" i="2"/>
  <c r="K195" i="2"/>
  <c r="H195" i="2"/>
  <c r="J189" i="2"/>
  <c r="I189" i="2"/>
  <c r="I188" i="2" s="1"/>
  <c r="G189" i="2"/>
  <c r="G188" i="2" s="1"/>
  <c r="F189" i="2"/>
  <c r="J188" i="2"/>
  <c r="J186" i="2"/>
  <c r="G186" i="2"/>
  <c r="I186" i="2"/>
  <c r="F186" i="2"/>
  <c r="J181" i="2"/>
  <c r="I181" i="2"/>
  <c r="G181" i="2"/>
  <c r="F181" i="2"/>
  <c r="K180" i="2"/>
  <c r="H180" i="2"/>
  <c r="K177" i="2"/>
  <c r="H177" i="2"/>
  <c r="I175" i="2"/>
  <c r="K175" i="2" s="1"/>
  <c r="H175" i="2"/>
  <c r="I174" i="2"/>
  <c r="K174" i="2" s="1"/>
  <c r="H174" i="2"/>
  <c r="J173" i="2"/>
  <c r="G173" i="2"/>
  <c r="F173" i="2"/>
  <c r="J172" i="2"/>
  <c r="G172" i="2"/>
  <c r="F172" i="2"/>
  <c r="J171" i="2"/>
  <c r="G171" i="2"/>
  <c r="F171" i="2"/>
  <c r="K167" i="2"/>
  <c r="H167" i="2"/>
  <c r="J166" i="2"/>
  <c r="I166" i="2"/>
  <c r="G166" i="2"/>
  <c r="F166" i="2"/>
  <c r="K165" i="2"/>
  <c r="H165" i="2"/>
  <c r="J164" i="2"/>
  <c r="I164" i="2"/>
  <c r="G164" i="2"/>
  <c r="F164" i="2"/>
  <c r="K161" i="2"/>
  <c r="H161" i="2"/>
  <c r="K160" i="2"/>
  <c r="H160" i="2"/>
  <c r="K159" i="2"/>
  <c r="H159" i="2"/>
  <c r="K158" i="2"/>
  <c r="H158" i="2"/>
  <c r="K157" i="2"/>
  <c r="H157" i="2"/>
  <c r="K154" i="2"/>
  <c r="H154" i="2"/>
  <c r="K153" i="2"/>
  <c r="H153" i="2"/>
  <c r="K144" i="2"/>
  <c r="H144" i="2"/>
  <c r="J143" i="2"/>
  <c r="I143" i="2"/>
  <c r="G143" i="2"/>
  <c r="F143" i="2"/>
  <c r="K142" i="2"/>
  <c r="H142" i="2"/>
  <c r="J141" i="2"/>
  <c r="I141" i="2"/>
  <c r="G141" i="2"/>
  <c r="F141" i="2"/>
  <c r="K139" i="2"/>
  <c r="H139" i="2"/>
  <c r="J138" i="2"/>
  <c r="J137" i="2" s="1"/>
  <c r="I138" i="2"/>
  <c r="I137" i="2" s="1"/>
  <c r="G138" i="2"/>
  <c r="G137" i="2" s="1"/>
  <c r="F138" i="2"/>
  <c r="K131" i="2"/>
  <c r="H131" i="2"/>
  <c r="J128" i="2"/>
  <c r="I128" i="2"/>
  <c r="G128" i="2"/>
  <c r="F128" i="2"/>
  <c r="K127" i="2"/>
  <c r="H127" i="2"/>
  <c r="J126" i="2"/>
  <c r="I126" i="2"/>
  <c r="G126" i="2"/>
  <c r="F126" i="2"/>
  <c r="K124" i="2"/>
  <c r="H124" i="2"/>
  <c r="J123" i="2"/>
  <c r="J121" i="2" s="1"/>
  <c r="I123" i="2"/>
  <c r="I121" i="2" s="1"/>
  <c r="G123" i="2"/>
  <c r="G121" i="2" s="1"/>
  <c r="F123" i="2"/>
  <c r="K122" i="2"/>
  <c r="H122" i="2"/>
  <c r="K120" i="2"/>
  <c r="H120" i="2"/>
  <c r="J119" i="2"/>
  <c r="I119" i="2"/>
  <c r="I113" i="2" s="1"/>
  <c r="G119" i="2"/>
  <c r="G113" i="2" s="1"/>
  <c r="F119" i="2"/>
  <c r="K118" i="2"/>
  <c r="H118" i="2"/>
  <c r="K117" i="2"/>
  <c r="H117" i="2"/>
  <c r="J113" i="2"/>
  <c r="F113" i="2"/>
  <c r="K111" i="2"/>
  <c r="H111" i="2"/>
  <c r="K110" i="2"/>
  <c r="H110" i="2"/>
  <c r="K109" i="2"/>
  <c r="H109" i="2"/>
  <c r="J108" i="2"/>
  <c r="I108" i="2"/>
  <c r="G108" i="2"/>
  <c r="F108" i="2"/>
  <c r="K107" i="2"/>
  <c r="H107" i="2"/>
  <c r="K106" i="2"/>
  <c r="H106" i="2"/>
  <c r="K105" i="2"/>
  <c r="H105" i="2"/>
  <c r="K104" i="2"/>
  <c r="H104" i="2"/>
  <c r="J103" i="2"/>
  <c r="I103" i="2"/>
  <c r="G103" i="2"/>
  <c r="F103" i="2"/>
  <c r="K102" i="2"/>
  <c r="H102" i="2"/>
  <c r="K99" i="2"/>
  <c r="H99" i="2"/>
  <c r="K98" i="2"/>
  <c r="H98" i="2"/>
  <c r="K97" i="2"/>
  <c r="H97" i="2"/>
  <c r="J96" i="2"/>
  <c r="I96" i="2"/>
  <c r="I95" i="2" s="1"/>
  <c r="K95" i="2" s="1"/>
  <c r="G96" i="2"/>
  <c r="F96" i="2"/>
  <c r="K94" i="2"/>
  <c r="H94" i="2"/>
  <c r="J93" i="2"/>
  <c r="I93" i="2"/>
  <c r="G93" i="2"/>
  <c r="F93" i="2"/>
  <c r="K89" i="2"/>
  <c r="H89" i="2"/>
  <c r="K88" i="2"/>
  <c r="H88" i="2"/>
  <c r="K87" i="2"/>
  <c r="H87" i="2"/>
  <c r="J86" i="2"/>
  <c r="I86" i="2"/>
  <c r="G86" i="2"/>
  <c r="F86" i="2"/>
  <c r="K85" i="2"/>
  <c r="H85" i="2"/>
  <c r="J84" i="2"/>
  <c r="I84" i="2"/>
  <c r="G84" i="2"/>
  <c r="F84" i="2"/>
  <c r="K83" i="2"/>
  <c r="K82" i="2" s="1"/>
  <c r="H83" i="2"/>
  <c r="H82" i="2" s="1"/>
  <c r="K81" i="2"/>
  <c r="H81" i="2"/>
  <c r="J80" i="2"/>
  <c r="I80" i="2"/>
  <c r="G80" i="2"/>
  <c r="F80" i="2"/>
  <c r="K65" i="2"/>
  <c r="H65" i="2"/>
  <c r="K64" i="2"/>
  <c r="H64" i="2"/>
  <c r="K63" i="2"/>
  <c r="H63" i="2"/>
  <c r="K61" i="2"/>
  <c r="H61" i="2"/>
  <c r="K60" i="2"/>
  <c r="H60" i="2"/>
  <c r="K59" i="2"/>
  <c r="H59" i="2"/>
  <c r="K58" i="2"/>
  <c r="H58" i="2"/>
  <c r="K57" i="2"/>
  <c r="H57" i="2"/>
  <c r="K56" i="2"/>
  <c r="H56" i="2"/>
  <c r="K55" i="2"/>
  <c r="H55" i="2"/>
  <c r="K54" i="2"/>
  <c r="H54" i="2"/>
  <c r="K53" i="2"/>
  <c r="H53" i="2"/>
  <c r="K52" i="2"/>
  <c r="H52" i="2"/>
  <c r="K51" i="2"/>
  <c r="H51" i="2"/>
  <c r="K50" i="2"/>
  <c r="H50" i="2"/>
  <c r="I49" i="2"/>
  <c r="K49" i="2" s="1"/>
  <c r="F49" i="2"/>
  <c r="H49" i="2" s="1"/>
  <c r="K48" i="2"/>
  <c r="H48" i="2"/>
  <c r="K46" i="2"/>
  <c r="H46" i="2"/>
  <c r="K45" i="2"/>
  <c r="H45" i="2"/>
  <c r="J44" i="2"/>
  <c r="I44" i="2"/>
  <c r="G44" i="2"/>
  <c r="F44" i="2"/>
  <c r="K43" i="2"/>
  <c r="H43" i="2"/>
  <c r="K42" i="2"/>
  <c r="H42" i="2"/>
  <c r="J41" i="2"/>
  <c r="I41" i="2"/>
  <c r="G41" i="2"/>
  <c r="F41" i="2"/>
  <c r="F40" i="2" s="1"/>
  <c r="K39" i="2"/>
  <c r="H39" i="2"/>
  <c r="K38" i="2"/>
  <c r="H38" i="2"/>
  <c r="K37" i="2"/>
  <c r="H37" i="2"/>
  <c r="J36" i="2"/>
  <c r="I36" i="2"/>
  <c r="G36" i="2"/>
  <c r="F36" i="2"/>
  <c r="K35" i="2"/>
  <c r="H35" i="2"/>
  <c r="K34" i="2"/>
  <c r="H34" i="2"/>
  <c r="J33" i="2"/>
  <c r="J32" i="2" s="1"/>
  <c r="I33" i="2"/>
  <c r="G33" i="2"/>
  <c r="F33" i="2"/>
  <c r="K28" i="2"/>
  <c r="H28" i="2"/>
  <c r="K27" i="2"/>
  <c r="H27" i="2"/>
  <c r="K26" i="2"/>
  <c r="H26" i="2"/>
  <c r="K25" i="2"/>
  <c r="H25" i="2"/>
  <c r="K24" i="2"/>
  <c r="H24" i="2"/>
  <c r="K23" i="2"/>
  <c r="K22" i="2" s="1"/>
  <c r="H23" i="2"/>
  <c r="H22" i="2" s="1"/>
  <c r="J22" i="2"/>
  <c r="I22" i="2"/>
  <c r="I20" i="2" s="1"/>
  <c r="I19" i="2" s="1"/>
  <c r="G22" i="2"/>
  <c r="F22" i="2"/>
  <c r="F20" i="2" s="1"/>
  <c r="F19" i="2" s="1"/>
  <c r="K21" i="2"/>
  <c r="H21" i="2"/>
  <c r="K18" i="2"/>
  <c r="H18" i="2"/>
  <c r="K17" i="2"/>
  <c r="H17" i="2"/>
  <c r="K16" i="2"/>
  <c r="H16" i="2"/>
  <c r="K15" i="2"/>
  <c r="H15" i="2"/>
  <c r="I14" i="2"/>
  <c r="F14" i="2"/>
  <c r="K13" i="2"/>
  <c r="H13" i="2"/>
  <c r="K12" i="2"/>
  <c r="H12" i="2"/>
  <c r="I11" i="2"/>
  <c r="I10" i="2" s="1"/>
  <c r="F11" i="2"/>
  <c r="F10" i="2" s="1"/>
  <c r="G32" i="2" l="1"/>
  <c r="D187" i="2"/>
  <c r="E187" i="2"/>
  <c r="E168" i="2" s="1"/>
  <c r="C187" i="2"/>
  <c r="H11" i="2"/>
  <c r="H10" i="2" s="1"/>
  <c r="H164" i="2"/>
  <c r="G169" i="2"/>
  <c r="K36" i="2"/>
  <c r="H103" i="2"/>
  <c r="H189" i="2"/>
  <c r="F95" i="2"/>
  <c r="G125" i="2"/>
  <c r="J125" i="2"/>
  <c r="E40" i="2"/>
  <c r="D40" i="2"/>
  <c r="D79" i="2"/>
  <c r="E95" i="2"/>
  <c r="C112" i="2"/>
  <c r="G112" i="2"/>
  <c r="H123" i="2"/>
  <c r="K126" i="2"/>
  <c r="H141" i="2"/>
  <c r="K143" i="2"/>
  <c r="K164" i="2"/>
  <c r="H166" i="2"/>
  <c r="J169" i="2"/>
  <c r="H186" i="2"/>
  <c r="C9" i="2"/>
  <c r="C32" i="2"/>
  <c r="E79" i="2"/>
  <c r="E112" i="2"/>
  <c r="C128" i="2"/>
  <c r="C125" i="2" s="1"/>
  <c r="E128" i="2"/>
  <c r="H172" i="2"/>
  <c r="F9" i="2"/>
  <c r="F169" i="2"/>
  <c r="K181" i="2"/>
  <c r="K203" i="2"/>
  <c r="K202" i="2" s="1"/>
  <c r="C40" i="2"/>
  <c r="E9" i="2"/>
  <c r="E32" i="2"/>
  <c r="C169" i="2"/>
  <c r="C168" i="2" s="1"/>
  <c r="I9" i="2"/>
  <c r="I172" i="2"/>
  <c r="D9" i="2"/>
  <c r="D32" i="2"/>
  <c r="C79" i="2"/>
  <c r="D95" i="2"/>
  <c r="C95" i="2"/>
  <c r="D112" i="2"/>
  <c r="I32" i="2"/>
  <c r="H44" i="2"/>
  <c r="H80" i="2"/>
  <c r="H84" i="2"/>
  <c r="H173" i="2"/>
  <c r="F188" i="2"/>
  <c r="H188" i="2" s="1"/>
  <c r="K197" i="2"/>
  <c r="D169" i="2"/>
  <c r="D168" i="2" s="1"/>
  <c r="G40" i="2"/>
  <c r="H96" i="2"/>
  <c r="K84" i="2"/>
  <c r="H86" i="2"/>
  <c r="K93" i="2"/>
  <c r="K108" i="2"/>
  <c r="J112" i="2"/>
  <c r="I171" i="2"/>
  <c r="H203" i="2"/>
  <c r="H202" i="2" s="1"/>
  <c r="J40" i="2"/>
  <c r="K44" i="2"/>
  <c r="H143" i="2"/>
  <c r="K166" i="2"/>
  <c r="G79" i="2"/>
  <c r="K14" i="2"/>
  <c r="K20" i="2"/>
  <c r="K19" i="2" s="1"/>
  <c r="J19" i="2" s="1"/>
  <c r="E140" i="2"/>
  <c r="D140" i="2"/>
  <c r="C140" i="2"/>
  <c r="E125" i="2"/>
  <c r="D128" i="2"/>
  <c r="D125" i="2" s="1"/>
  <c r="C66" i="2"/>
  <c r="K173" i="2"/>
  <c r="K137" i="2"/>
  <c r="K11" i="2"/>
  <c r="K10" i="2" s="1"/>
  <c r="H20" i="2"/>
  <c r="G20" i="2" s="1"/>
  <c r="H41" i="2"/>
  <c r="F79" i="2"/>
  <c r="J79" i="2"/>
  <c r="J14" i="2"/>
  <c r="F32" i="2"/>
  <c r="I40" i="2"/>
  <c r="I47" i="2"/>
  <c r="K47" i="2" s="1"/>
  <c r="G95" i="2"/>
  <c r="H95" i="2" s="1"/>
  <c r="K96" i="2"/>
  <c r="H108" i="2"/>
  <c r="K113" i="2"/>
  <c r="K119" i="2"/>
  <c r="H126" i="2"/>
  <c r="K138" i="2"/>
  <c r="G140" i="2"/>
  <c r="H171" i="2"/>
  <c r="H169" i="2" s="1"/>
  <c r="K171" i="2"/>
  <c r="K172" i="2"/>
  <c r="H181" i="2"/>
  <c r="K186" i="2"/>
  <c r="G187" i="2"/>
  <c r="G168" i="2" s="1"/>
  <c r="K198" i="2"/>
  <c r="H14" i="2"/>
  <c r="H33" i="2"/>
  <c r="H36" i="2"/>
  <c r="I79" i="2"/>
  <c r="K79" i="2" s="1"/>
  <c r="K80" i="2"/>
  <c r="K86" i="2"/>
  <c r="H93" i="2"/>
  <c r="K103" i="2"/>
  <c r="H113" i="2"/>
  <c r="H119" i="2"/>
  <c r="H128" i="2"/>
  <c r="J140" i="2"/>
  <c r="I173" i="2"/>
  <c r="K189" i="2"/>
  <c r="G10" i="2"/>
  <c r="H19" i="2"/>
  <c r="G19" i="2" s="1"/>
  <c r="K33" i="2"/>
  <c r="K41" i="2"/>
  <c r="F47" i="2"/>
  <c r="H47" i="2" s="1"/>
  <c r="I112" i="2"/>
  <c r="K112" i="2" s="1"/>
  <c r="K121" i="2"/>
  <c r="F125" i="2"/>
  <c r="F121" i="2"/>
  <c r="H121" i="2" s="1"/>
  <c r="F137" i="2"/>
  <c r="H137" i="2" s="1"/>
  <c r="H138" i="2"/>
  <c r="I140" i="2"/>
  <c r="K141" i="2"/>
  <c r="K123" i="2"/>
  <c r="K128" i="2"/>
  <c r="I125" i="2"/>
  <c r="K125" i="2" s="1"/>
  <c r="F140" i="2"/>
  <c r="J187" i="2"/>
  <c r="J168" i="2" s="1"/>
  <c r="H197" i="2"/>
  <c r="K188" i="2"/>
  <c r="I187" i="2"/>
  <c r="H198" i="2"/>
  <c r="J11" i="2" l="1"/>
  <c r="E8" i="2"/>
  <c r="C8" i="2"/>
  <c r="C78" i="2"/>
  <c r="G11" i="2"/>
  <c r="K40" i="2"/>
  <c r="K140" i="2"/>
  <c r="H125" i="2"/>
  <c r="K187" i="2"/>
  <c r="K32" i="2"/>
  <c r="J20" i="2"/>
  <c r="H40" i="2"/>
  <c r="H140" i="2"/>
  <c r="I169" i="2"/>
  <c r="I168" i="2" s="1"/>
  <c r="F187" i="2"/>
  <c r="H187" i="2" s="1"/>
  <c r="H168" i="2" s="1"/>
  <c r="D8" i="2"/>
  <c r="H79" i="2"/>
  <c r="D78" i="2"/>
  <c r="I8" i="2"/>
  <c r="E78" i="2"/>
  <c r="E7" i="2" s="1"/>
  <c r="K9" i="2"/>
  <c r="G14" i="2"/>
  <c r="G9" i="2" s="1"/>
  <c r="G8" i="2" s="1"/>
  <c r="H9" i="2"/>
  <c r="C7" i="2"/>
  <c r="J78" i="2"/>
  <c r="H32" i="2"/>
  <c r="K169" i="2"/>
  <c r="K168" i="2" s="1"/>
  <c r="G78" i="2"/>
  <c r="F112" i="2"/>
  <c r="I78" i="2"/>
  <c r="J10" i="2"/>
  <c r="J9" i="2" s="1"/>
  <c r="K78" i="2"/>
  <c r="F8" i="2"/>
  <c r="F168" i="2" l="1"/>
  <c r="D7" i="2"/>
  <c r="I7" i="2"/>
  <c r="I228" i="2" s="1"/>
  <c r="H8" i="2"/>
  <c r="K8" i="2"/>
  <c r="K7" i="2" s="1"/>
  <c r="J8" i="2"/>
  <c r="H112" i="2"/>
  <c r="H78" i="2" s="1"/>
  <c r="F78" i="2"/>
  <c r="F7" i="2" s="1"/>
  <c r="F228" i="2" s="1"/>
  <c r="H7" i="2" l="1"/>
  <c r="H228" i="2" s="1"/>
  <c r="K228" i="2"/>
  <c r="J7" i="2"/>
  <c r="J228" i="2" s="1"/>
  <c r="G7" i="2" l="1"/>
  <c r="G228" i="2" s="1"/>
</calcChain>
</file>

<file path=xl/sharedStrings.xml><?xml version="1.0" encoding="utf-8"?>
<sst xmlns="http://schemas.openxmlformats.org/spreadsheetml/2006/main" count="458" uniqueCount="454">
  <si>
    <t>ККД</t>
  </si>
  <si>
    <t>ВИД ДОХОДОВ</t>
  </si>
  <si>
    <t>Утвержденный годовой план</t>
  </si>
  <si>
    <t>Уточнить на:</t>
  </si>
  <si>
    <t>Уточненный годовой план</t>
  </si>
  <si>
    <t>1</t>
  </si>
  <si>
    <t>2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</si>
  <si>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</si>
  <si>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</si>
  <si>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</si>
  <si>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</si>
  <si>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</si>
  <si>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000 1 01 01000 00 0000 110</t>
  </si>
  <si>
    <t>Налог на прибыль организаций</t>
  </si>
  <si>
    <t>000 1 01 01010 00 0000 110</t>
  </si>
  <si>
    <t>Налог на прибыль организаций, зачисляемый в бюджеты бюджетной системы Российской Федерации по соответствующим ставкам</t>
  </si>
  <si>
    <t>000 1 01 01012 02 0000 110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</si>
  <si>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</si>
  <si>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000 1 01 01014 02 0000 110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</si>
  <si>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</si>
  <si>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</si>
  <si>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</si>
  <si>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</si>
  <si>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</si>
  <si>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</si>
  <si>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</si>
  <si>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</si>
  <si>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</si>
  <si>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</si>
  <si>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</si>
  <si>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</si>
  <si>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</si>
  <si>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</si>
  <si>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</si>
  <si>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000 1 03 02100 01 0000 110</t>
  </si>
  <si>
    <t>Акцизы на пиво, производимое на территории Российской Федерации</t>
  </si>
  <si>
    <t>000 1 03 02140 01 0000 110</t>
  </si>
  <si>
    <t>Доходы от уплаты акцизов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подлежащие распределению в бюджеты субъектов Российской Федерации</t>
  </si>
  <si>
    <t>000 1 03 02142 01 0000 110</t>
  </si>
  <si>
    <t>Доходы от уплаты акцизов на алкогольную продукцию с объемной долей этилового спирта свыше 9 процентов (за исключением пива, вин, фруктовых вин, игристых вин (шампанских), винных напитков, изготавливаемых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дистиллята), подлежащие распределению в бюджеты субъектов Российской Федерации (в порядке, установленном Министерством финансов Российской Федерации)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</si>
  <si>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</si>
  <si>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</si>
  <si>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</si>
  <si>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</si>
  <si>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</si>
  <si>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</si>
  <si>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</si>
  <si>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</si>
  <si>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000 1 03 02330 01 0000 110</t>
  </si>
  <si>
    <t>Акцизы на средние дистилляты, производимые на территории Российской Федерации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</si>
  <si>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</si>
  <si>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</si>
  <si>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</si>
  <si>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</si>
  <si>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</si>
  <si>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</si>
  <si>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</si>
  <si>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</si>
  <si>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000 1 06 02000 02 0000 110</t>
  </si>
  <si>
    <t>Налог на имущество организаций</t>
  </si>
  <si>
    <t>000 1 06 02010 02 0000 110</t>
  </si>
  <si>
    <t>Налог на имущество организаций по имуществу, не входящему в Единую систему газоснабжения</t>
  </si>
  <si>
    <t>000 1 06 02020 02 0000 110</t>
  </si>
  <si>
    <t>Налог на имущество организаций по имуществу, входящему в Единую систему газоснабжения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</si>
  <si>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</si>
  <si>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</si>
  <si>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</si>
  <si>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</si>
  <si>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</si>
  <si>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</si>
  <si>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000 1 06 05000 02 0000 110</t>
  </si>
  <si>
    <t>Налог на игорный бизнес</t>
  </si>
  <si>
    <t>000 1 07 00000 00 0000 000</t>
  </si>
  <si>
    <t>НАЛОГИ, СБОРЫ И РЕГУЛЯРНЫЕ ПЛАТЕЖИ ЗА ПОЛЬЗОВАНИЕ ПРИРОДНЫМИ РЕСУРСАМИ</t>
  </si>
  <si>
    <t>000 1 07 01000 01 0000 110</t>
  </si>
  <si>
    <t>Налог на добычу полезных ископаемых</t>
  </si>
  <si>
    <t>000 1 07 01020 01 0000 110</t>
  </si>
  <si>
    <t>Налог на добычу общераспространенных полезных ископаемых</t>
  </si>
  <si>
    <t>000 1 07 01030 01 0000 110</t>
  </si>
  <si>
    <t>Налог на добычу прочих полезных ископаемых (за исключением полезных ископаемых в виде природных алмазов)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</si>
  <si>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</si>
  <si>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</si>
  <si>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000 1 07 04010 01 0000 110</t>
  </si>
  <si>
    <t>Сбор за пользование объектами животного мира</t>
  </si>
  <si>
    <t>000 1 07 04030 01 0000 110</t>
  </si>
  <si>
    <t>Сбор за пользование объектами водных биологических ресурсов (по внутренним водным объектам)</t>
  </si>
  <si>
    <t>000 1 08 00000 00 0000 000</t>
  </si>
  <si>
    <t>ГОСУДАРСТВЕННАЯ ПОШЛИНА</t>
  </si>
  <si>
    <t>000 1 08 06000 01 0000 110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</si>
  <si>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</si>
  <si>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</si>
  <si>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</si>
  <si>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000 1 08 07010 01 0000 110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</si>
  <si>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</si>
  <si>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000 1 08 07020 01 0000 110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</si>
  <si>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</si>
  <si>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000 1 08 07082 01 0000 110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</si>
  <si>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</si>
  <si>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000 1 08 07100 01 0000 110</t>
  </si>
  <si>
    <t>Государственная пошлина за выдачу и обмен паспорта гражданина Российской Федерации</t>
  </si>
  <si>
    <t>000 1 08 07110 01 0000 110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</si>
  <si>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</si>
  <si>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000 1 08 07120 01 0000 110</t>
  </si>
  <si>
    <t>Государственная пошлина за государственную регистрацию политических партий и региональных отделений политических партий</t>
  </si>
  <si>
    <t>000 1 08 07142 01 0000 110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</si>
  <si>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</t>
  </si>
  <si>
    <t>000 1 08 07160 01 0000 110</t>
  </si>
  <si>
    <t>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</t>
  </si>
  <si>
    <t>000 1 08 07172 01 0000 110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</si>
  <si>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субъектов Российской Федерации</t>
  </si>
  <si>
    <t>000 1 08 07262 01 0000 110</t>
  </si>
  <si>
    <t>Государственная пошлина за выдачу разрешения на выброс вредных (загрязняющих) веществ в атмосферный воздух стационарных источников, находящихся на объектах хозяйственной и иной деятельности, не подлежащих федеральному государственному экологическому контролю</t>
  </si>
  <si>
    <t>000 1 08 07282 01 0000 110</t>
  </si>
  <si>
    <t>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размещение, а также за переоформление и выдачу дубликата указанного документа</t>
  </si>
  <si>
    <t>000 1 08 07340 01 0000 110</t>
  </si>
  <si>
    <t>Государственная пошлина за выдачу свидетельства о государственной аккредитации региональной спортивной федерации</t>
  </si>
  <si>
    <t>000 1 08 07360 01 0000 110</t>
  </si>
  <si>
    <t>Государственная пошлина за государственную регистрацию договора о залоге транспортных средств, включая выдачу свидетельства,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негодность, в части регистрации залога тракторов, самоходных дорожно-строительных машин и иных машин и прицепов к ним</t>
  </si>
  <si>
    <t>000 1 08 07380 01 0000 110</t>
  </si>
  <si>
    <t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</t>
  </si>
  <si>
    <t>000 1 08 07390 01 0000 110</t>
  </si>
  <si>
    <t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</t>
  </si>
  <si>
    <t>000 1 08 07400 01 0000 110</t>
  </si>
  <si>
    <t>Государственная пошлина за действия уполномоченных органов субъектов Российской Федерации, связанные с лицензированием предпринимательской деятельности по управлению многоквартирными домами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</si>
  <si>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</si>
  <si>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</si>
  <si>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000 1 09 01000 00 0000 110</t>
  </si>
  <si>
    <t>Налог на прибыль организаций, зачислявшийся до 1 января 2005 года в местные бюджеты</t>
  </si>
  <si>
    <t>000 1 09 01020 04 0000 110</t>
  </si>
  <si>
    <t>Налог на прибыль организаций, зачислявшийся до 1 января 2005 года в местные бюджеты, мобилизуемый на территориях городских округов</t>
  </si>
  <si>
    <t>000 1 09 04000 00 0000 110</t>
  </si>
  <si>
    <t>Налоги на имущество</t>
  </si>
  <si>
    <t>000 1 09 04010 02 0000 110</t>
  </si>
  <si>
    <t>Налог на имущество предприятий</t>
  </si>
  <si>
    <t>000 1 09 04020 02 0000 110</t>
  </si>
  <si>
    <t>Налог с владельцев транспортных средств и налог на приобретение автотранспортных средств</t>
  </si>
  <si>
    <t>000 1 09 04030 01 0000 110</t>
  </si>
  <si>
    <t>Налог на пользователей автомобильных дорог</t>
  </si>
  <si>
    <t>000 1 09 06000 02 0000 110</t>
  </si>
  <si>
    <t>Прочие налоги и сборы (по отмененным налогам и сборам субъектов Российской Федерации)</t>
  </si>
  <si>
    <t>000 1 09 06020 02 0000 110</t>
  </si>
  <si>
    <t>Сбор на нужды образовательных учреждений, взимаемый с юридических лиц</t>
  </si>
  <si>
    <t>000 1 09 11000 02 0000 110</t>
  </si>
  <si>
    <t>Налог, взимаемый в виде стоимости патента в связи с применением упрощенной системы налогообложения</t>
  </si>
  <si>
    <t>000 1 09 11010 02 0000 110</t>
  </si>
  <si>
    <t>000 1 09 11020 02 0000 110</t>
  </si>
  <si>
    <t>Налоги, взимаемые в виде стоимости патента в связи с применением упрощенной системы налогообложения (за налоговые периоды, истекшие до 1 января 2011 года)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</si>
  <si>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</si>
  <si>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</si>
  <si>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</si>
  <si>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</si>
  <si>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</si>
  <si>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000 1 11 01020 02 0000 120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</si>
  <si>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</si>
  <si>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000 1 11 02000 00 0000 120</t>
  </si>
  <si>
    <t>Доходы от размещения средств бюджетов</t>
  </si>
  <si>
    <t>000 1 11 02020 02 0000 120</t>
  </si>
  <si>
    <t>Доходы от размещения временно свободных средств бюджетов субъектов Российской Федерации</t>
  </si>
  <si>
    <t>000 1 11 03000 00 0000 120</t>
  </si>
  <si>
    <t>Проценты, полученные от предоставления бюджетных кредитов внутри страны</t>
  </si>
  <si>
    <t>000 1 11 03020 02 0000 120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</si>
  <si>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</si>
  <si>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</si>
  <si>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</si>
  <si>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000 1 11 05022 02 0000 120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</si>
  <si>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</si>
  <si>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000 1 11 05032 02 0000 120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</si>
  <si>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</si>
  <si>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000 1 11 05072 02 0000 120 </t>
  </si>
  <si>
    <t>Доходы от сдачи в аренду имущества, составляющего казну субъекта Российской Федерации (за исключением земельных участков)</t>
  </si>
  <si>
    <t>000 1 11 05300 00 0000 120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</si>
  <si>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</si>
  <si>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</si>
  <si>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</si>
  <si>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000 1 11 05322 02 0000 120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</si>
  <si>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</si>
  <si>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</si>
  <si>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</si>
  <si>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000 1 11 09042 02 0000 120</t>
  </si>
  <si>
    <t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</si>
  <si>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</si>
  <si>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</si>
  <si>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</si>
  <si>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</si>
  <si>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</si>
  <si>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</si>
  <si>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</si>
  <si>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</si>
  <si>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</si>
  <si>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</si>
  <si>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000 1 12 01041 01 0000 120</t>
  </si>
  <si>
    <t>Плата за размещение отходов производства</t>
  </si>
  <si>
    <t>000 1 12 01042 01 0000 120</t>
  </si>
  <si>
    <t>Плата за размещение твердых коммунальных отходов</t>
  </si>
  <si>
    <t>000 1 12 01070 01 0000 120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</si>
  <si>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</si>
  <si>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000 1 12 02000 01 0000 120</t>
  </si>
  <si>
    <t>Платежи при пользовании недрами</t>
  </si>
  <si>
    <t>000 1 12 02012 01 0000 120</t>
  </si>
  <si>
    <t>Разовые платежи за пользование недрами при наступлении определенных событий, оговоренных в лицензии, при пользовании недрами на территории Российской Федерации по участкам недр местного значения</t>
  </si>
  <si>
    <t>000 1 12 02030 01 0000 120</t>
  </si>
  <si>
    <t>Регулярные платежи за пользование недрами при пользовании недрами на территории Российской Федерации</t>
  </si>
  <si>
    <t>000 1 12 02052 01 0000 120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</si>
  <si>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местного значения</t>
  </si>
  <si>
    <t>000 1 12 02102 02 0000 120</t>
  </si>
  <si>
    <t>Сборы за участие в конкурсе (аукционе) на право пользования участками недр местного значения</t>
  </si>
  <si>
    <t>000 1 12 04000 00 0000 120</t>
  </si>
  <si>
    <t>Плата за использование лесов</t>
  </si>
  <si>
    <t>000 1 12 04013 02 0000 120</t>
  </si>
  <si>
    <t>Плата за использование лесов, расположенных на землях лесного фонда, в части, превышающей минимальный размер платы по договору купли-продажи лесных насаждений</t>
  </si>
  <si>
    <t>000 1 12 04014 02 0000 120</t>
  </si>
  <si>
    <t>Плата за использование лесов, расположенных на землях лесного фонда, в части, превышающей минимальный размер арендной платы</t>
  </si>
  <si>
    <t>000 1 12 04015 02 0000 120</t>
  </si>
  <si>
    <t>Плата за использование лесов, расположенных на землях лесного фонда, в части платы по договору купли-продажи лесных насаждений для собственных нужд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</si>
  <si>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</si>
  <si>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</si>
  <si>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</si>
  <si>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</si>
  <si>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000 1 13 01020 01 0000 130</t>
  </si>
  <si>
    <t>Плата за предоставление сведений и документов, содержащихся в Едином государственном реестре юридических лиц и в Едином государственном реестре индивидуальных предпринимателей</t>
  </si>
  <si>
    <t>000 1 13 01031 01 0000 130</t>
  </si>
  <si>
    <t>Плата за предоставление сведений из Единого государственного реестра недвижимости</t>
  </si>
  <si>
    <t>000 1 13 01190 01 0000 130</t>
  </si>
  <si>
    <t>Плата за предоставление информации из реестра дисквалифицированных лиц</t>
  </si>
  <si>
    <t>000 1 13 01410 01 0000 130</t>
  </si>
  <si>
    <t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</si>
  <si>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>000 1 13 01520 02 0000 130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</si>
  <si>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</si>
  <si>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000 1 13 01990 00 0000 130</t>
  </si>
  <si>
    <t>Прочие доходы от оказания платных услуг (работ)</t>
  </si>
  <si>
    <t>000 1 13 01992 02 0000 130</t>
  </si>
  <si>
    <t>Прочие доходы от оказания платных услуг (работ) получателями средств бюджетов субъектов Российской Федерации</t>
  </si>
  <si>
    <t>000 1 13 02000 00 0000 130</t>
  </si>
  <si>
    <t>Доходы от компенсации затрат государства</t>
  </si>
  <si>
    <t>000 1 13 02062 02 0000 130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</si>
  <si>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</si>
  <si>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000 1 13 02990 00 0000 130</t>
  </si>
  <si>
    <t>Прочие доходы от компенсации затрат государства</t>
  </si>
  <si>
    <t>000 1 13 02992 02 0000 130</t>
  </si>
  <si>
    <t>Прочие доходы от компенсации затрат бюджетов субъектов Российской Федерации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</si>
  <si>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</si>
  <si>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</si>
  <si>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</si>
  <si>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</si>
  <si>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000 1 14 01020 02 0000 410</t>
  </si>
  <si>
    <t>Доходы от продажи квартир, находящихся в собственности субъектов Российской Федерации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</si>
  <si>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</si>
  <si>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</si>
  <si>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000 1 14 02020 02 0000 410</t>
  </si>
  <si>
    <t>Доходы от реализации имущества, находящегося в собственности субъектов Российской Федерации (за исключением движимого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</si>
  <si>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000 1 14 02022 02 0000 410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</si>
  <si>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</t>
  </si>
  <si>
    <t>000 1 14 02023 02 0000 410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</si>
  <si>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основных средств по указанному имуществу</t>
  </si>
  <si>
    <t>000 1 14 02020 02 0000 440</t>
  </si>
  <si>
    <t>Доходы от реализации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</si>
  <si>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000 1 14 02023 02 0000 440</t>
  </si>
  <si>
    <t>Доходы от реализации иного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казенных), в части реализации материальных запасов по указанному имуществу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</si>
  <si>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</si>
  <si>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</si>
  <si>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</si>
  <si>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</si>
  <si>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000 1 14 06022 02 0000 430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</si>
  <si>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</si>
  <si>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000 1 15 00000 00 0000 000</t>
  </si>
  <si>
    <t>АДМИНИСТРАТИВНЫЕ ПЛАТЕЖИ И СБОРЫ</t>
  </si>
  <si>
    <t>000 1 15 02000 00 0000 140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</si>
  <si>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</si>
  <si>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</si>
  <si>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</si>
  <si>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000 1 16 00000 00 0000 000</t>
  </si>
  <si>
    <t>ШТРАФЫ, САНКЦИИ, ВОЗМЕЩЕНИЕ УЩЕРБА</t>
  </si>
  <si>
    <t>000 1 16 02000 00 0000 140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</si>
  <si>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</si>
  <si>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000 1 16 02030 02 0000 140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</si>
  <si>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органами государственной власти субъектов Российской Федерации, налагаемые органами исполнительной власти субъектов Российской Федерации</t>
  </si>
  <si>
    <t>000 1 16 03000 00 0000 140</t>
  </si>
  <si>
    <t>Денежные взыскания (штрафы) за нарушение законодательства о налогах и сборах</t>
  </si>
  <si>
    <t>000 1 16 03020 02 0000 140</t>
  </si>
  <si>
    <t>Денежные взыскания (штрафы) за нарушение законодательства о налогах и сборах, предусмотренные статьей 129.2 Налогового кодекса Российской Федерации</t>
  </si>
  <si>
    <t>000 1 16 18000 00 0000 140</t>
  </si>
  <si>
    <t>Денежные взыскания (штрафы) за нарушение бюджетного законодательства Российской Федерации</t>
  </si>
  <si>
    <t>000 1 16 18020 02 0000 140</t>
  </si>
  <si>
    <t>Денежные взыскания (штрафы) за нарушение бюджетного законодательства (в части бюджетов субъектов Российской Федерации)</t>
  </si>
  <si>
    <t>000 1 16 23000 00 0000 140</t>
  </si>
  <si>
    <t>Доходы от возмещения ущерба при возникновении страховых случаев</t>
  </si>
  <si>
    <t>000 1 16 23020 02 0000 140</t>
  </si>
  <si>
    <t>Доходы от возмещения ущерба при возникновении страховых случаев, когда выгодоприобретателями выступают получатели средств бюджетов субъектов Российской Федерации</t>
  </si>
  <si>
    <t>000 1 16 23021 02 0000 140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</si>
  <si>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субъектов Российской Федерации</t>
  </si>
  <si>
    <t>000 1 16 25000 00 0000 140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</si>
  <si>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</si>
  <si>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000 1 16 25080 00 0000 140</t>
  </si>
  <si>
    <t>Денежные взыскания (штрафы) за нарушение водного законодательства</t>
  </si>
  <si>
    <t>000 1 16 25086 02 0000 140</t>
  </si>
  <si>
    <t>Денежные взыскания (штрафы) за нарушение водного законодательства, установленное на водных объектах, находящихся в федеральной собственности, налагаемые исполнительными органами государственной власти субъектов Российской Федерации</t>
  </si>
  <si>
    <t>000 1 16 26000 01 0000 140</t>
  </si>
  <si>
    <t>Денежные взыскания (штрафы) за нарушение законодательства о рекламе</t>
  </si>
  <si>
    <t>000 1 16 27000 01 0000 140</t>
  </si>
  <si>
    <t>Денежные взыскания (штрафы) за нарушение законодательства Российской Федерации о пожарной безопасности</t>
  </si>
  <si>
    <t>000 1 16 30012 01 0000 140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</si>
  <si>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</si>
  <si>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000 1 16 30020 01 0000 140</t>
  </si>
  <si>
    <t>Денежные взыскания (штрафы) за нарушение законодательства Российской Федерации о безопасности дорожного движения</t>
  </si>
  <si>
    <t>000 1 16 32000 02 0000 140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</si>
  <si>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</si>
  <si>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000 1 16 33020 02 0000 140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</si>
  <si>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субъектов Российской Федерации</t>
  </si>
  <si>
    <t>000 1 16 37020 02 0000 140</t>
  </si>
  <si>
    <t>Поступления сумм в возмещение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грузов, зачисляемые в бюджеты субъектов Российской Федерации</t>
  </si>
  <si>
    <t>000 1 16 46000 00 0000 140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</si>
  <si>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</si>
  <si>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000 1 16 46000 02 0000 140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</si>
  <si>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 субъектов Российской Федерации, либо в связи с уклонением от заключения таких контрактов или иных договоров</t>
  </si>
  <si>
    <t>000 1 16 90000 00 0000 140</t>
  </si>
  <si>
    <t>Прочие поступления от денежных взысканий (штрафов) и иных сумм в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</si>
  <si>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</si>
  <si>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</si>
  <si>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</si>
  <si>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</si>
  <si>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</si>
  <si>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</si>
  <si>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</si>
  <si>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</si>
  <si>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</si>
  <si>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</si>
  <si>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000 2 02 10000 00 0000 151</t>
  </si>
  <si>
    <t>Дотации бюджетам бюджетной системы Российской Федерации</t>
  </si>
  <si>
    <t>000 2 02 20000 00 0000 151</t>
  </si>
  <si>
    <t>Субсидии бюджетам бюджетной системы Российской Федерации (межбюджетные субсидии)</t>
  </si>
  <si>
    <t>000 2 02 30000 00 0000 151</t>
  </si>
  <si>
    <t>Субвенции бюджетам бюджетной системы Российской Федерации</t>
  </si>
  <si>
    <t>000 2 02 40000 00 0000 151</t>
  </si>
  <si>
    <t>Иные межбюджетные трансферты</t>
  </si>
  <si>
    <t>000 2 02 45141 02 0000 151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</si>
  <si>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</si>
  <si>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000 2 02 45142 02 0000 151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</si>
  <si>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</si>
  <si>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000 2 02 45159 02 0000 151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</si>
  <si>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</si>
  <si>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</si>
  <si>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</si>
  <si>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000 2 02 49001 02 0000 151</t>
  </si>
  <si>
    <t>Межбюджетные трансферты, передаваемые бюджетам субъектов Российской Федерации, за счет средств резервного фонда Правительства Российской Федерации</t>
  </si>
  <si>
    <t>000 2 02 49010 02 0000 151</t>
  </si>
  <si>
    <t>Межбюджетные трансферты, передаваемые бюджетам субъектов Российской Федерации, за счет средств резервного фонда Правительства Московской области</t>
  </si>
  <si>
    <t>000 2 02 49999 02 0000 151</t>
  </si>
  <si>
    <t>Прочие межбюджетные трансферты, передаваемые бюджетам субъектов Российской Федерации</t>
  </si>
  <si>
    <t>000 2 03 00000 00 0000 000</t>
  </si>
  <si>
    <t>БЕЗВОЗМЕЗДНЫЕ ПОСТУПЛЕНИЯ ОТ ГОСУДАРСТВЕННЫХ (МУНИЦИПАЛЬНЫХ) ОРГАНИЗАЦИЙ</t>
  </si>
  <si>
    <t>000 2 03 02000 02 0000 180</t>
  </si>
  <si>
    <t>Безвозмездные поступления от государственных (муниципальных) организаций в бюджеты субъектов Российской Федерации</t>
  </si>
  <si>
    <t>000 2 03 02020 02 0000 180</t>
  </si>
  <si>
    <t>Поступления от денежных пожертвований, предоставляемых государственными (муниципальными) организациями получателям средств бюджетов субъектов Российской Федерации</t>
  </si>
  <si>
    <t>000 2 03 02030 02 0000 180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</si>
  <si>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</si>
  <si>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000 2 03 02080 02 0000 180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</si>
  <si>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</si>
  <si>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000 2 07 00000 00 0000 000</t>
  </si>
  <si>
    <t>ПРОЧИЕ БЕЗВОЗМЕЗДНЫЕ ПОСТУПЛЕНИЯ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</si>
  <si>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</si>
  <si>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</si>
  <si>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000 2 18 00000 00 0000 151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</si>
  <si>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</si>
  <si>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000 2 18 00000 02 0000 151</t>
  </si>
  <si>
    <t>Доходы бюджетов субъектов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</si>
  <si>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000 2 18 25021 02 0000 151</t>
  </si>
  <si>
    <t>Доходы бюджетов субъектов Российской Федерации от возврата остатков субсидий на мероприятия подпрограммы "Стимулирование программ развития жилищного строительства субъектов Российской Федерации" федеральной целевой программы "Жилище" на 2015 - 2020 годы из бюджетов муниципальных образований</t>
  </si>
  <si>
    <t>000 2 18 25112 02 0000 151</t>
  </si>
  <si>
    <t>Доходы бюджетов субъектов Российской Федерации от возврата остатков субсидий на софинансирование капитальных вложений в объекты муниципальной собственности из бюджетов муниципальных образований</t>
  </si>
  <si>
    <t>000 2 18 35118 02 0000 151</t>
  </si>
  <si>
    <t>Доходы бюджетов субъектов Российской Федерации от возврата остатков субвенций на осуществление первичного воинского учета на территориях, где отсутствуют военные комиссариаты из бюджетов муниципальных образований</t>
  </si>
  <si>
    <t>000 2 18 35135 02 0000 151</t>
  </si>
  <si>
    <t>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Федерации", из бюджетов муниципальных образований</t>
  </si>
  <si>
    <t>000 2 18 35930 02 0000 151</t>
  </si>
  <si>
    <t xml:space="preserve">Доходы бюджетов субъектов Российской Федерации от возврата остатков субвенций на государственную регистрацию актов гражданского состояния из бюджетов муниципальных образований
</t>
  </si>
  <si>
    <t>000 2 18 60010 02 0000 151</t>
  </si>
  <si>
    <t>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муниципальных образований</t>
  </si>
  <si>
    <t>000 2 18 71030 02 0000 151</t>
  </si>
  <si>
    <t>Доходы бюджетов субъектов Российской Федерации от возврата прочих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</si>
  <si>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000 2 18 00000 00 0000 180</t>
  </si>
  <si>
    <t>Доходы бюджетов бюджетной системы Российской Федерации от возврата организациями остатков субсидий прошлых лет</t>
  </si>
  <si>
    <t>000 2 18 02000 02 0000 180</t>
  </si>
  <si>
    <t>Доходы бюджетов субъектов Российской Федерации от возврата организациями остатков субсидий прошлых лет</t>
  </si>
  <si>
    <t>000 2 18 02010 02 0000 180</t>
  </si>
  <si>
    <t>Доходы бюджетов субъектов Российской Федерации от возврата бюджетными учреждениями остатков субсидий прошлых лет</t>
  </si>
  <si>
    <t>000 2 18 02020 02 0000 180</t>
  </si>
  <si>
    <t>Доходы бюджетов субъектов Российской Федерации от возврата автономными учреждениями остатков субсидий прошлых лет</t>
  </si>
  <si>
    <t>000 2 18 02030 02 0000 180</t>
  </si>
  <si>
    <t>Доходы бюджетов субъектов Российской Федерации от возврата иными организациями остатков субсидий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</si>
  <si>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</si>
  <si>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</si>
  <si>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000 2 19 00000 02 0000 151</t>
  </si>
  <si>
    <t>Возврат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</si>
  <si>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000 2 19 25018 02 0000 151</t>
  </si>
  <si>
    <t>Возврат остатков субсидий на реализацию мероприятий федеральной целевой программы "Устойчивое развитие сельских территорий на 2014 - 2017 годы и на период до 2020 года" из бюджетов субъектов Российской Федерации</t>
  </si>
  <si>
    <t>000 2 19 25021 02 0000 151</t>
  </si>
  <si>
    <t>Возврат остатков субсидий на мероприятия подпрограммы "Стимулирование программ развития жилищного строительства субъектов Российской Федерации" федеральной целевой программы "Жилище" на 2015 - 2020 годы из бюджетов субъектов Российской Федерации</t>
  </si>
  <si>
    <t>000 2 19 25039 02 0000 151</t>
  </si>
  <si>
    <t>Возврат остатков субсидий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 из бюджетов субъектов Российской Федерации</t>
  </si>
  <si>
    <t>000 2 19 25053 02 0000 151</t>
  </si>
  <si>
    <t>Возврат остатков субсидий на поддержку начинающих фермеров из бюджетов субъектов Российской Федерации</t>
  </si>
  <si>
    <t>000 2 19 25064 02 0000 151</t>
  </si>
  <si>
    <t>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субъектов Российской Федерации</t>
  </si>
  <si>
    <t>000 2 19 25086 02 0000 151</t>
  </si>
  <si>
    <t>Возврат остатков субсидий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рубежом, из бюджетов субъектов Российской Федерации</t>
  </si>
  <si>
    <t>000 2 19 25097 02 0000 151</t>
  </si>
  <si>
    <t>Возврат остатков субсидий на создание в общеобразовательных организациях, расположенных в сельской местности, условий для занятий физической культурой и спортом из бюджетов субъектов Российской Федерации</t>
  </si>
  <si>
    <t>000 2 19 25444 02 0000 151</t>
  </si>
  <si>
    <t>Возврат остатков субсидий на возмещение части процентной ставки по инвестиционным кредитам (займам) на строительство и реконструкцию объектов для молочного скотоводства из бюджетов субъектов Российской Федерации</t>
  </si>
  <si>
    <t>000 2 19 25462 02 0000 151</t>
  </si>
  <si>
    <t>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</t>
  </si>
  <si>
    <t>000 2 19 25515 02 0000 151</t>
  </si>
  <si>
    <t>Возврат остатков субсидий на поддержку экономического и социального развития коренных малочисленных народов Севера, Сибири и Дальнего Востока из бюджетов субъектов Российской Федерации</t>
  </si>
  <si>
    <t>000 2 19 35118 02 0000 151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</si>
  <si>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субъектов Российской Федерации</t>
  </si>
  <si>
    <t>000 2 19 35120 02 0000 151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</si>
  <si>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субъектов Российской Федерации</t>
  </si>
  <si>
    <t>000 2 19 35129 02 0000 151</t>
  </si>
  <si>
    <t>Возврат остатков субвенций на осуществление отдельных полномочий в области лесных отношений из бюджетов субъектов Российской Федерации</t>
  </si>
  <si>
    <t>000 2 19 35135 02 0000 151</t>
  </si>
  <si>
    <t>Возврат остатков субвенций на осуществление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Федерации", из бюджетов субъектов Российской Федерации</t>
  </si>
  <si>
    <t>000 2 19 35137 02 0000 151</t>
  </si>
  <si>
    <t>Возврат остатков субвенций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из бюджетов субъектов Российской Федерации</t>
  </si>
  <si>
    <t>000 2 19 35250 02 0000 151</t>
  </si>
  <si>
    <t>Возврат остатков субвенций на оплату жилищно-коммунальных услуг отдельным категориям граждан из бюджетов субъектов Российской Федерации</t>
  </si>
  <si>
    <t>000 2 19 35290 02 0000 151</t>
  </si>
  <si>
    <t>Возврат остатков субвенций на социальные выплаты безработным гражданам в соответствии с Законом Российской Федерации от 19 апреля 1991 года N 1032-1 "О занятости населения в Российской Федерации" из бюджетов субъектов Российской Федерации</t>
  </si>
  <si>
    <t>000 2 19 35380 02 0000 151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</si>
  <si>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субъектов Российской Федерации</t>
  </si>
  <si>
    <t>000 2 19 35460 02 0000 151</t>
  </si>
  <si>
    <t>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из бюджетов субъектов Российской Федерации</t>
  </si>
  <si>
    <t>000 2 19 35900 02 0000 151</t>
  </si>
  <si>
    <t>Возврат остатков единой субвенции из бюджетов субъектов Российской Федерации</t>
  </si>
  <si>
    <t>000 2 19 51360 02 0000 151</t>
  </si>
  <si>
    <t>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</t>
  </si>
  <si>
    <t>000 2 19 52090 02 0000 151</t>
  </si>
  <si>
    <t>Возврат остатков субсидий прошлых лет на софинансирование социальных программ субъектов Российской Федерации, связанных с укреплением материально-технической базы организаций социального обслуживания населения, оказанием адресной социальной помощи неработающим пенсионерам, обучением компьютерной грамотности неработающих пенсионеров</t>
  </si>
  <si>
    <t>000 2 19 54020 02 0000 151</t>
  </si>
  <si>
    <t>Возврат остатков субсидий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страхования, из бюджетов субъектов Российской Федерации</t>
  </si>
  <si>
    <t>000 2 19 90000 02 0000 151</t>
  </si>
  <si>
    <t>Возврат прочих остатков субсидий, субвенций и иных межбюджетных трансфертов, имеющих целевое назначение, прошлых лет из бюджетов субъектов Российской Федерации</t>
  </si>
  <si>
    <t>ВСЕГО ДОХОДОВ</t>
  </si>
  <si>
    <t>000 1 16 30010 01 0000 140</t>
  </si>
  <si>
    <t xml:space="preserve">Денежные взыскания (штрафы) за нарушение правил перевозки крупногабаритных и тяжеловесных грузов по автомобильным дорогам общего пользования
</t>
  </si>
  <si>
    <t>000 1 16 30000 01 0000 140</t>
  </si>
  <si>
    <t>Денежные взыскания (штрафы) за правонарушения в области дорожного движения</t>
  </si>
  <si>
    <t>Приложение 1                                                                                     к пояснительной записке</t>
  </si>
  <si>
    <t>Уточнение доходов бюджета Ханты-Мансийского автономного округа - Югры на 2018 год</t>
  </si>
  <si>
    <t>тыс. рублей</t>
  </si>
  <si>
    <t>Сумма на год</t>
  </si>
  <si>
    <t>уточнения</t>
  </si>
  <si>
    <t>уточненный план</t>
  </si>
  <si>
    <t>утвержденный план                          (закон от 14.09.2018 № 64-оз)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</si>
</sst>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_р_.;[Red]\-#,##0.0_р_."/>
    <numFmt numFmtId="165" formatCode="#,##0.0"/>
    <numFmt numFmtId="166" formatCode="_-* #,##0.0_р_._-;\-* #,##0.0_р_._-;_-* &quot;-&quot;?_р_._-;_-@_-"/>
    <numFmt numFmtId="167" formatCode="_-* #,##0.0_р_._-;\-* #,##0.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8"/>
      <color indexed="23"/>
      <name val="Arial Cyr"/>
      <charset val="204"/>
    </font>
    <font>
      <sz val="10"/>
      <name val="Arial"/>
      <family val="2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99"/>
        <bgColor indexed="64"/>
      </patternFill>
    </fill>
    <fill>
      <patternFill patternType="darkDown">
        <fgColor indexed="10"/>
      </patternFill>
    </fill>
    <fill>
      <patternFill patternType="solid">
        <fgColor indexed="41"/>
        <bgColor indexed="64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32">
    <xf numFmtId="0" fontId="0" fillId="0" borderId="0"/>
    <xf numFmtId="43" fontId="1" fillId="0" borderId="0" applyFont="0" applyFill="0" applyBorder="0" applyAlignment="0" applyProtection="0"/>
    <xf numFmtId="164" fontId="2" fillId="0" borderId="0">
      <alignment vertical="center" wrapText="1"/>
    </xf>
    <xf numFmtId="0" fontId="2" fillId="0" borderId="1">
      <alignment horizontal="left" vertical="top" wrapText="1"/>
    </xf>
    <xf numFmtId="49" fontId="8" fillId="0" borderId="1">
      <alignment horizontal="left" vertical="center"/>
    </xf>
    <xf numFmtId="49" fontId="2" fillId="0" borderId="1">
      <alignment horizontal="left" vertical="top" wrapText="1"/>
    </xf>
    <xf numFmtId="0" fontId="2" fillId="0" borderId="1" applyNumberFormat="0">
      <alignment horizontal="right" vertical="top"/>
    </xf>
    <xf numFmtId="0" fontId="2" fillId="0" borderId="1" applyNumberFormat="0">
      <alignment horizontal="right" vertical="top"/>
    </xf>
    <xf numFmtId="0" fontId="2" fillId="5" borderId="1" applyNumberFormat="0">
      <alignment horizontal="right" vertical="top"/>
    </xf>
    <xf numFmtId="49" fontId="2" fillId="6" borderId="1">
      <alignment horizontal="left" vertical="top" wrapText="1"/>
    </xf>
    <xf numFmtId="49" fontId="2" fillId="7" borderId="1">
      <alignment horizontal="left" vertical="top"/>
    </xf>
    <xf numFmtId="0" fontId="2" fillId="8" borderId="1">
      <alignment horizontal="left" vertical="top" wrapText="1"/>
    </xf>
    <xf numFmtId="0" fontId="8" fillId="0" borderId="1">
      <alignment horizontal="left" vertical="top" wrapText="1"/>
    </xf>
    <xf numFmtId="0" fontId="2" fillId="9" borderId="1">
      <alignment horizontal="left" vertical="top" wrapText="1"/>
    </xf>
    <xf numFmtId="0" fontId="2" fillId="10" borderId="1">
      <alignment horizontal="left" vertical="top" wrapText="1"/>
    </xf>
    <xf numFmtId="0" fontId="2" fillId="11" borderId="1">
      <alignment horizontal="left" vertical="top" wrapText="1"/>
    </xf>
    <xf numFmtId="0" fontId="2" fillId="12" borderId="1">
      <alignment horizontal="left" vertical="top" wrapText="1"/>
    </xf>
    <xf numFmtId="0" fontId="2" fillId="0" borderId="1">
      <alignment horizontal="left" vertical="top" wrapText="1"/>
    </xf>
    <xf numFmtId="0" fontId="13" fillId="0" borderId="0">
      <alignment horizontal="left" vertical="top"/>
    </xf>
    <xf numFmtId="0" fontId="14" fillId="0" borderId="0"/>
    <xf numFmtId="0" fontId="14" fillId="0" borderId="0"/>
    <xf numFmtId="0" fontId="14" fillId="0" borderId="0"/>
    <xf numFmtId="0" fontId="14" fillId="0" borderId="0"/>
    <xf numFmtId="0" fontId="2" fillId="8" borderId="3" applyNumberFormat="0">
      <alignment horizontal="right" vertical="top"/>
    </xf>
    <xf numFmtId="0" fontId="2" fillId="9" borderId="3" applyNumberFormat="0">
      <alignment horizontal="right" vertical="top"/>
    </xf>
    <xf numFmtId="0" fontId="2" fillId="0" borderId="1" applyNumberFormat="0">
      <alignment horizontal="right" vertical="top"/>
    </xf>
    <xf numFmtId="0" fontId="2" fillId="0" borderId="1" applyNumberFormat="0">
      <alignment horizontal="right" vertical="top"/>
    </xf>
    <xf numFmtId="0" fontId="2" fillId="10" borderId="3" applyNumberFormat="0">
      <alignment horizontal="right" vertical="top"/>
    </xf>
    <xf numFmtId="0" fontId="2" fillId="0" borderId="1" applyNumberFormat="0">
      <alignment horizontal="right" vertical="top"/>
    </xf>
    <xf numFmtId="49" fontId="15" fillId="13" borderId="1">
      <alignment horizontal="left" vertical="top" wrapText="1"/>
    </xf>
    <xf numFmtId="0" fontId="14" fillId="0" borderId="0" applyFont="0" applyFill="0" applyBorder="0" applyAlignment="0" applyProtection="0"/>
    <xf numFmtId="0" fontId="2" fillId="12" borderId="1">
      <alignment horizontal="left" vertical="top" wrapText="1"/>
    </xf>
  </cellStyleXfs>
  <cellXfs count="57">
    <xf numFmtId="0" fontId="0" fillId="0" borderId="0" xfId="0"/>
    <xf numFmtId="0" fontId="4" fillId="2" borderId="0" xfId="0" applyFont="1" applyFill="1" applyBorder="1"/>
    <xf numFmtId="0" fontId="4" fillId="0" borderId="0" xfId="0" applyFont="1" applyFill="1" applyBorder="1"/>
    <xf numFmtId="0" fontId="4" fillId="3" borderId="0" xfId="0" applyFont="1" applyFill="1" applyBorder="1"/>
    <xf numFmtId="0" fontId="4" fillId="0" borderId="0" xfId="0" applyFont="1" applyFill="1"/>
    <xf numFmtId="165" fontId="5" fillId="0" borderId="0" xfId="2" applyNumberFormat="1" applyFont="1" applyFill="1" applyAlignment="1">
      <alignment horizontal="left" vertical="center" wrapText="1"/>
    </xf>
    <xf numFmtId="165" fontId="6" fillId="0" borderId="0" xfId="2" applyNumberFormat="1" applyFont="1" applyFill="1" applyBorder="1" applyAlignment="1">
      <alignment horizontal="center"/>
    </xf>
    <xf numFmtId="0" fontId="4" fillId="2" borderId="0" xfId="0" applyFont="1" applyFill="1"/>
    <xf numFmtId="166" fontId="7" fillId="2" borderId="0" xfId="3" applyNumberFormat="1" applyFont="1" applyFill="1" applyBorder="1" applyAlignment="1">
      <alignment horizontal="right" wrapText="1"/>
    </xf>
    <xf numFmtId="0" fontId="4" fillId="3" borderId="0" xfId="0" applyFont="1" applyFill="1"/>
    <xf numFmtId="166" fontId="7" fillId="3" borderId="0" xfId="3" applyNumberFormat="1" applyFont="1" applyFill="1" applyBorder="1" applyAlignment="1">
      <alignment horizontal="right" wrapText="1"/>
    </xf>
    <xf numFmtId="49" fontId="9" fillId="2" borderId="2" xfId="4" applyFont="1" applyFill="1" applyBorder="1" applyAlignment="1">
      <alignment horizontal="center" vertical="center" wrapText="1"/>
    </xf>
    <xf numFmtId="49" fontId="9" fillId="0" borderId="2" xfId="4" applyFont="1" applyFill="1" applyBorder="1" applyAlignment="1">
      <alignment horizontal="center" vertical="center"/>
    </xf>
    <xf numFmtId="49" fontId="9" fillId="3" borderId="2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3" fontId="9" fillId="0" borderId="2" xfId="4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3" fontId="9" fillId="2" borderId="2" xfId="4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3" fontId="9" fillId="3" borderId="2" xfId="4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66" fontId="4" fillId="0" borderId="0" xfId="0" applyNumberFormat="1" applyFont="1" applyFill="1" applyBorder="1"/>
    <xf numFmtId="49" fontId="7" fillId="0" borderId="2" xfId="5" applyFont="1" applyFill="1" applyBorder="1" applyAlignment="1">
      <alignment horizontal="left" vertical="top" wrapText="1"/>
    </xf>
    <xf numFmtId="0" fontId="7" fillId="0" borderId="2" xfId="3" applyFont="1" applyFill="1" applyBorder="1" applyAlignment="1">
      <alignment horizontal="left" vertical="justify" wrapText="1"/>
    </xf>
    <xf numFmtId="166" fontId="7" fillId="4" borderId="2" xfId="3" applyNumberFormat="1" applyFont="1" applyFill="1" applyBorder="1" applyAlignment="1">
      <alignment horizontal="right" wrapText="1"/>
    </xf>
    <xf numFmtId="166" fontId="7" fillId="0" borderId="2" xfId="3" applyNumberFormat="1" applyFont="1" applyFill="1" applyBorder="1" applyAlignment="1">
      <alignment horizontal="right" wrapText="1"/>
    </xf>
    <xf numFmtId="166" fontId="7" fillId="2" borderId="2" xfId="3" applyNumberFormat="1" applyFont="1" applyFill="1" applyBorder="1" applyAlignment="1">
      <alignment horizontal="right" wrapText="1"/>
    </xf>
    <xf numFmtId="166" fontId="7" fillId="3" borderId="2" xfId="3" applyNumberFormat="1" applyFont="1" applyFill="1" applyBorder="1" applyAlignment="1">
      <alignment horizontal="right" wrapText="1"/>
    </xf>
    <xf numFmtId="49" fontId="9" fillId="0" borderId="2" xfId="5" applyFont="1" applyFill="1" applyBorder="1" applyAlignment="1">
      <alignment horizontal="left" vertical="top" wrapText="1"/>
    </xf>
    <xf numFmtId="165" fontId="9" fillId="0" borderId="2" xfId="2" applyNumberFormat="1" applyFont="1" applyFill="1" applyBorder="1" applyAlignment="1">
      <alignment vertical="justify" wrapText="1"/>
    </xf>
    <xf numFmtId="166" fontId="9" fillId="0" borderId="2" xfId="3" applyNumberFormat="1" applyFont="1" applyFill="1" applyBorder="1" applyAlignment="1">
      <alignment horizontal="right" wrapText="1"/>
    </xf>
    <xf numFmtId="166" fontId="9" fillId="2" borderId="2" xfId="3" applyNumberFormat="1" applyFont="1" applyFill="1" applyBorder="1" applyAlignment="1">
      <alignment horizontal="right" wrapText="1"/>
    </xf>
    <xf numFmtId="166" fontId="9" fillId="3" borderId="2" xfId="3" applyNumberFormat="1" applyFont="1" applyFill="1" applyBorder="1" applyAlignment="1">
      <alignment horizontal="right" wrapText="1"/>
    </xf>
    <xf numFmtId="0" fontId="10" fillId="0" borderId="0" xfId="0" applyFont="1" applyFill="1" applyBorder="1"/>
    <xf numFmtId="0" fontId="10" fillId="0" borderId="0" xfId="0" applyFont="1" applyFill="1"/>
    <xf numFmtId="0" fontId="7" fillId="0" borderId="2" xfId="3" applyFont="1" applyFill="1" applyBorder="1" applyAlignment="1">
      <alignment horizontal="left" vertical="top" wrapText="1"/>
    </xf>
    <xf numFmtId="0" fontId="9" fillId="0" borderId="2" xfId="3" applyFont="1" applyFill="1" applyBorder="1" applyAlignment="1">
      <alignment horizontal="left" vertical="justify" wrapText="1"/>
    </xf>
    <xf numFmtId="166" fontId="11" fillId="0" borderId="2" xfId="3" applyNumberFormat="1" applyFont="1" applyFill="1" applyBorder="1" applyAlignment="1">
      <alignment horizontal="right" wrapText="1"/>
    </xf>
    <xf numFmtId="166" fontId="11" fillId="2" borderId="2" xfId="3" applyNumberFormat="1" applyFont="1" applyFill="1" applyBorder="1" applyAlignment="1">
      <alignment horizontal="right" wrapText="1"/>
    </xf>
    <xf numFmtId="166" fontId="11" fillId="3" borderId="2" xfId="3" applyNumberFormat="1" applyFont="1" applyFill="1" applyBorder="1" applyAlignment="1">
      <alignment horizontal="right" wrapText="1"/>
    </xf>
    <xf numFmtId="0" fontId="12" fillId="0" borderId="0" xfId="0" applyFont="1" applyFill="1" applyBorder="1"/>
    <xf numFmtId="0" fontId="12" fillId="0" borderId="0" xfId="0" applyFont="1" applyFill="1"/>
    <xf numFmtId="166" fontId="4" fillId="0" borderId="0" xfId="0" applyNumberFormat="1" applyFont="1" applyFill="1"/>
    <xf numFmtId="43" fontId="4" fillId="0" borderId="0" xfId="0" applyNumberFormat="1" applyFont="1" applyFill="1"/>
    <xf numFmtId="166" fontId="10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7" fontId="4" fillId="0" borderId="0" xfId="1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6" fontId="5" fillId="0" borderId="0" xfId="3" applyNumberFormat="1" applyFont="1" applyFill="1" applyBorder="1" applyAlignment="1">
      <alignment horizontal="right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4" fillId="0" borderId="2" xfId="0" applyFont="1" applyFill="1" applyBorder="1"/>
    <xf numFmtId="165" fontId="3" fillId="0" borderId="0" xfId="2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5" fillId="0" borderId="2" xfId="0" applyFont="1" applyFill="1" applyBorder="1" applyAlignment="1">
      <alignment horizontal="center" vertical="center"/>
    </xf>
    <xf numFmtId="49" fontId="5" fillId="0" borderId="2" xfId="4" applyFont="1" applyFill="1" applyBorder="1" applyAlignment="1">
      <alignment horizontal="center" vertical="center"/>
    </xf>
  </cellXfs>
  <cellStyles count="32">
    <cellStyle name="Данные (редактируемые)" xfId="6"/>
    <cellStyle name="Данные (только для чтения)" xfId="7"/>
    <cellStyle name="Данные для удаления" xfId="8"/>
    <cellStyle name="Для строк" xfId="9"/>
    <cellStyle name="Заголовки полей" xfId="10"/>
    <cellStyle name="Заголовки полей [печать]" xfId="4"/>
    <cellStyle name="Заголовок меры" xfId="11"/>
    <cellStyle name="Заголовок показателя [печать]" xfId="12"/>
    <cellStyle name="Заголовок показателя константы" xfId="13"/>
    <cellStyle name="Заголовок результата расчета" xfId="14"/>
    <cellStyle name="Заголовок свободного показателя" xfId="15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9"/>
    <cellStyle name="Обычный 2 2" xfId="20"/>
    <cellStyle name="Обычный 3" xfId="21"/>
    <cellStyle name="Обычный 4" xfId="22"/>
    <cellStyle name="Обычный_Варианты прогноза" xfId="2"/>
    <cellStyle name="Отдельная ячейка" xfId="23"/>
    <cellStyle name="Отдельная ячейка - константа" xfId="24"/>
    <cellStyle name="Отдельная ячейка - константа [печать]" xfId="25"/>
    <cellStyle name="Отдельная ячейка [печать]" xfId="26"/>
    <cellStyle name="Отдельная ячейка-результат" xfId="27"/>
    <cellStyle name="Отдельная ячейка-результат [печать]" xfId="28"/>
    <cellStyle name="Свойства элементов измерения" xfId="29"/>
    <cellStyle name="Свойства элементов измерения [печать]" xfId="5"/>
    <cellStyle name="Финансовый" xfId="1" builtinId="3"/>
    <cellStyle name="Финансовый 2" xfId="30"/>
    <cellStyle name="Элементы осей" xfId="31"/>
    <cellStyle name="Элементы осей [печать]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73;&#1083;&#1080;&#1094;&#1072;%20&#1086;&#1090;&#1082;&#1083;&#1086;&#1085;&#1077;&#1085;&#1080;&#1081;%20&#1087;&#1086;%20&#1072;&#1076;&#1084;-&#1088;&#1072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носка (рубли)"/>
      <sheetName val="СВОД (рубли)"/>
    </sheetNames>
    <sheetDataSet>
      <sheetData sheetId="0">
        <row r="2">
          <cell r="C2">
            <v>197400</v>
          </cell>
        </row>
        <row r="219">
          <cell r="F219">
            <v>-32300</v>
          </cell>
          <cell r="I219">
            <v>-32300</v>
          </cell>
        </row>
        <row r="220">
          <cell r="F220">
            <v>0</v>
          </cell>
          <cell r="I220">
            <v>0</v>
          </cell>
        </row>
        <row r="221">
          <cell r="F221">
            <v>0</v>
          </cell>
          <cell r="I221">
            <v>0</v>
          </cell>
        </row>
        <row r="395">
          <cell r="I395">
            <v>0</v>
          </cell>
        </row>
        <row r="396">
          <cell r="I39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351"/>
  <sheetViews>
    <sheetView tabSelected="1" zoomScale="90" zoomScaleNormal="90" workbookViewId="0">
      <selection activeCell="D1" sqref="D1:E1"/>
    </sheetView>
  </sheetViews>
  <sheetFormatPr defaultRowHeight="15" x14ac:dyDescent="0.25"/>
  <cols>
    <col min="1" max="1" width="24" style="4" bestFit="1" customWidth="1"/>
    <col min="2" max="2" width="57.7109375" style="4" customWidth="1"/>
    <col min="3" max="3" width="20.7109375" style="4" customWidth="1"/>
    <col min="4" max="4" width="18.7109375" style="4" customWidth="1"/>
    <col min="5" max="5" width="20.85546875" style="4" customWidth="1"/>
    <col min="6" max="6" width="20.42578125" style="7" hidden="1" customWidth="1"/>
    <col min="7" max="7" width="18.5703125" style="4" hidden="1" customWidth="1"/>
    <col min="8" max="8" width="21" style="7" hidden="1" customWidth="1"/>
    <col min="9" max="9" width="21" style="9" hidden="1" customWidth="1"/>
    <col min="10" max="10" width="18.5703125" style="4" hidden="1" customWidth="1"/>
    <col min="11" max="11" width="19.85546875" style="9" hidden="1" customWidth="1"/>
    <col min="12" max="12" width="9.140625" style="2"/>
    <col min="13" max="13" width="13.140625" style="2" customWidth="1"/>
    <col min="14" max="189" width="9.140625" style="2"/>
    <col min="190" max="16384" width="9.140625" style="4"/>
  </cols>
  <sheetData>
    <row r="1" spans="1:189" ht="30" customHeight="1" x14ac:dyDescent="0.25">
      <c r="D1" s="54" t="s">
        <v>447</v>
      </c>
      <c r="E1" s="54"/>
    </row>
    <row r="2" spans="1:189" ht="15.75" customHeight="1" x14ac:dyDescent="0.25">
      <c r="A2" s="53" t="s">
        <v>448</v>
      </c>
      <c r="B2" s="53"/>
      <c r="C2" s="53"/>
      <c r="D2" s="53"/>
      <c r="E2" s="53"/>
      <c r="F2" s="1"/>
      <c r="G2" s="2"/>
      <c r="H2" s="1"/>
      <c r="I2" s="3"/>
      <c r="J2" s="2"/>
      <c r="K2" s="3"/>
    </row>
    <row r="3" spans="1:189" ht="18.75" x14ac:dyDescent="0.3">
      <c r="A3" s="5"/>
      <c r="B3" s="6"/>
      <c r="E3" s="49" t="s">
        <v>449</v>
      </c>
      <c r="H3" s="8"/>
      <c r="K3" s="10"/>
    </row>
    <row r="4" spans="1:189" ht="15.75" x14ac:dyDescent="0.25">
      <c r="A4" s="56" t="s">
        <v>0</v>
      </c>
      <c r="B4" s="56" t="s">
        <v>1</v>
      </c>
      <c r="C4" s="55" t="s">
        <v>450</v>
      </c>
      <c r="D4" s="55"/>
      <c r="E4" s="55"/>
      <c r="H4" s="8"/>
      <c r="K4" s="10"/>
    </row>
    <row r="5" spans="1:189" s="15" customFormat="1" ht="54" customHeight="1" x14ac:dyDescent="0.25">
      <c r="A5" s="56"/>
      <c r="B5" s="56"/>
      <c r="C5" s="50" t="s">
        <v>453</v>
      </c>
      <c r="D5" s="51" t="s">
        <v>451</v>
      </c>
      <c r="E5" s="50" t="s">
        <v>452</v>
      </c>
      <c r="F5" s="11" t="s">
        <v>2</v>
      </c>
      <c r="G5" s="12" t="s">
        <v>3</v>
      </c>
      <c r="H5" s="11" t="s">
        <v>4</v>
      </c>
      <c r="I5" s="13" t="s">
        <v>2</v>
      </c>
      <c r="J5" s="12" t="s">
        <v>3</v>
      </c>
      <c r="K5" s="13" t="s">
        <v>4</v>
      </c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</row>
    <row r="6" spans="1:189" x14ac:dyDescent="0.25">
      <c r="A6" s="16" t="s">
        <v>5</v>
      </c>
      <c r="B6" s="16" t="s">
        <v>6</v>
      </c>
      <c r="C6" s="16">
        <v>3</v>
      </c>
      <c r="D6" s="17">
        <v>4</v>
      </c>
      <c r="E6" s="17">
        <v>5</v>
      </c>
      <c r="F6" s="18">
        <v>3</v>
      </c>
      <c r="G6" s="17">
        <v>4</v>
      </c>
      <c r="H6" s="19">
        <v>5</v>
      </c>
      <c r="I6" s="20">
        <v>3</v>
      </c>
      <c r="J6" s="17">
        <v>4</v>
      </c>
      <c r="K6" s="21">
        <v>5</v>
      </c>
    </row>
    <row r="7" spans="1:189" x14ac:dyDescent="0.25">
      <c r="A7" s="23" t="s">
        <v>7</v>
      </c>
      <c r="B7" s="24" t="s">
        <v>8</v>
      </c>
      <c r="C7" s="26">
        <f>C8+C78</f>
        <v>203071116.90000001</v>
      </c>
      <c r="D7" s="26">
        <f t="shared" ref="D7:E7" si="0">D8+D78</f>
        <v>42141666.000000015</v>
      </c>
      <c r="E7" s="26">
        <f t="shared" si="0"/>
        <v>245212782.89999998</v>
      </c>
      <c r="F7" s="27">
        <f>F8+F78</f>
        <v>180261698500</v>
      </c>
      <c r="G7" s="26">
        <f>H7-F7</f>
        <v>0</v>
      </c>
      <c r="H7" s="27">
        <f>H8+H78</f>
        <v>180261698500</v>
      </c>
      <c r="I7" s="28">
        <f>I8+I78</f>
        <v>184497201600</v>
      </c>
      <c r="J7" s="26">
        <f>K7-I7</f>
        <v>0</v>
      </c>
      <c r="K7" s="28">
        <f>K8+K78</f>
        <v>184497201600</v>
      </c>
      <c r="M7" s="22"/>
    </row>
    <row r="8" spans="1:189" s="35" customFormat="1" x14ac:dyDescent="0.25">
      <c r="A8" s="29"/>
      <c r="B8" s="30" t="s">
        <v>9</v>
      </c>
      <c r="C8" s="31">
        <f>C9+C19+C29+C32+C40+C47+C66</f>
        <v>197695422</v>
      </c>
      <c r="D8" s="31">
        <f t="shared" ref="D8:E8" si="1">D9+D19+D29+D32+D40+D47+D66</f>
        <v>41154932.800000012</v>
      </c>
      <c r="E8" s="31">
        <f t="shared" si="1"/>
        <v>238850354.79999998</v>
      </c>
      <c r="F8" s="32">
        <f t="shared" ref="F8:K8" si="2">F9+F19+F32+F40+F47</f>
        <v>177535328900</v>
      </c>
      <c r="G8" s="31">
        <f t="shared" si="2"/>
        <v>0</v>
      </c>
      <c r="H8" s="32">
        <f t="shared" si="2"/>
        <v>177535328900</v>
      </c>
      <c r="I8" s="33">
        <f t="shared" si="2"/>
        <v>181732096200</v>
      </c>
      <c r="J8" s="31">
        <f t="shared" si="2"/>
        <v>0</v>
      </c>
      <c r="K8" s="33">
        <f t="shared" si="2"/>
        <v>181732096200</v>
      </c>
      <c r="L8" s="34"/>
      <c r="M8" s="22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  <c r="CN8" s="34"/>
      <c r="CO8" s="34"/>
      <c r="CP8" s="34"/>
      <c r="CQ8" s="34"/>
      <c r="CR8" s="34"/>
      <c r="CS8" s="34"/>
      <c r="CT8" s="34"/>
      <c r="CU8" s="34"/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34"/>
      <c r="DG8" s="34"/>
      <c r="DH8" s="34"/>
      <c r="DI8" s="34"/>
      <c r="DJ8" s="34"/>
      <c r="DK8" s="34"/>
      <c r="DL8" s="34"/>
      <c r="DM8" s="34"/>
      <c r="DN8" s="34"/>
      <c r="DO8" s="34"/>
      <c r="DP8" s="34"/>
      <c r="DQ8" s="34"/>
      <c r="DR8" s="34"/>
      <c r="DS8" s="34"/>
      <c r="DT8" s="34"/>
      <c r="DU8" s="34"/>
      <c r="DV8" s="34"/>
      <c r="DW8" s="34"/>
      <c r="DX8" s="34"/>
      <c r="DY8" s="34"/>
      <c r="DZ8" s="34"/>
      <c r="EA8" s="34"/>
      <c r="EB8" s="34"/>
      <c r="EC8" s="34"/>
      <c r="ED8" s="34"/>
      <c r="EE8" s="34"/>
      <c r="EF8" s="34"/>
      <c r="EG8" s="34"/>
      <c r="EH8" s="34"/>
      <c r="EI8" s="34"/>
      <c r="EJ8" s="34"/>
      <c r="EK8" s="34"/>
      <c r="EL8" s="34"/>
      <c r="EM8" s="34"/>
      <c r="EN8" s="34"/>
      <c r="EO8" s="34"/>
      <c r="EP8" s="34"/>
      <c r="EQ8" s="34"/>
      <c r="ER8" s="34"/>
      <c r="ES8" s="34"/>
      <c r="ET8" s="34"/>
      <c r="EU8" s="34"/>
      <c r="EV8" s="34"/>
      <c r="EW8" s="34"/>
      <c r="EX8" s="34"/>
      <c r="EY8" s="34"/>
      <c r="EZ8" s="34"/>
      <c r="FA8" s="34"/>
      <c r="FB8" s="34"/>
      <c r="FC8" s="34"/>
      <c r="FD8" s="34"/>
      <c r="FE8" s="34"/>
      <c r="FF8" s="34"/>
      <c r="FG8" s="34"/>
      <c r="FH8" s="34"/>
      <c r="FI8" s="34"/>
      <c r="FJ8" s="34"/>
      <c r="FK8" s="34"/>
      <c r="FL8" s="34"/>
      <c r="FM8" s="34"/>
      <c r="FN8" s="34"/>
      <c r="FO8" s="34"/>
      <c r="FP8" s="34"/>
      <c r="FQ8" s="34"/>
      <c r="FR8" s="34"/>
      <c r="FS8" s="34"/>
      <c r="FT8" s="34"/>
      <c r="FU8" s="34"/>
      <c r="FV8" s="34"/>
      <c r="FW8" s="34"/>
      <c r="FX8" s="34"/>
      <c r="FY8" s="34"/>
      <c r="FZ8" s="34"/>
      <c r="GA8" s="34"/>
      <c r="GB8" s="34"/>
      <c r="GC8" s="34"/>
      <c r="GD8" s="34"/>
      <c r="GE8" s="34"/>
      <c r="GF8" s="34"/>
      <c r="GG8" s="34"/>
    </row>
    <row r="9" spans="1:189" x14ac:dyDescent="0.25">
      <c r="A9" s="23" t="s">
        <v>10</v>
      </c>
      <c r="B9" s="24" t="s">
        <v>11</v>
      </c>
      <c r="C9" s="26">
        <f>C10+C14</f>
        <v>124843180.30000001</v>
      </c>
      <c r="D9" s="26">
        <f t="shared" ref="D9:K9" si="3">D10+D14</f>
        <v>39817237.700000003</v>
      </c>
      <c r="E9" s="26">
        <f t="shared" si="3"/>
        <v>164660418</v>
      </c>
      <c r="F9" s="25">
        <f t="shared" si="3"/>
        <v>101711969500</v>
      </c>
      <c r="G9" s="25">
        <f t="shared" si="3"/>
        <v>0</v>
      </c>
      <c r="H9" s="25">
        <f t="shared" si="3"/>
        <v>101711969500</v>
      </c>
      <c r="I9" s="25">
        <f t="shared" si="3"/>
        <v>104790552900</v>
      </c>
      <c r="J9" s="25">
        <f t="shared" si="3"/>
        <v>0</v>
      </c>
      <c r="K9" s="25">
        <f t="shared" si="3"/>
        <v>104790552900</v>
      </c>
      <c r="M9" s="22"/>
    </row>
    <row r="10" spans="1:189" x14ac:dyDescent="0.25">
      <c r="A10" s="23" t="s">
        <v>12</v>
      </c>
      <c r="B10" s="24" t="s">
        <v>13</v>
      </c>
      <c r="C10" s="26">
        <f>C11</f>
        <v>74354621</v>
      </c>
      <c r="D10" s="26">
        <f t="shared" ref="D10:E10" si="4">D11</f>
        <v>38477559</v>
      </c>
      <c r="E10" s="26">
        <f t="shared" si="4"/>
        <v>112832180</v>
      </c>
      <c r="F10" s="27">
        <f>F11</f>
        <v>49477879300</v>
      </c>
      <c r="G10" s="26">
        <f t="shared" ref="G10:G20" si="5">H10-F10</f>
        <v>0</v>
      </c>
      <c r="H10" s="27">
        <f>H11</f>
        <v>49477879300</v>
      </c>
      <c r="I10" s="28">
        <f>I11</f>
        <v>50542956100</v>
      </c>
      <c r="J10" s="26">
        <f t="shared" ref="J10:J20" si="6">K10-I10</f>
        <v>0</v>
      </c>
      <c r="K10" s="28">
        <f>K11</f>
        <v>50542956100</v>
      </c>
      <c r="M10" s="22"/>
    </row>
    <row r="11" spans="1:189" ht="25.5" x14ac:dyDescent="0.25">
      <c r="A11" s="23" t="s">
        <v>14</v>
      </c>
      <c r="B11" s="36" t="s">
        <v>15</v>
      </c>
      <c r="C11" s="26">
        <f>C12+C13</f>
        <v>74354621</v>
      </c>
      <c r="D11" s="26">
        <f t="shared" ref="D11:E11" si="7">D12+D13</f>
        <v>38477559</v>
      </c>
      <c r="E11" s="26">
        <f t="shared" si="7"/>
        <v>112832180</v>
      </c>
      <c r="F11" s="27">
        <f>F12+F13</f>
        <v>49477879300</v>
      </c>
      <c r="G11" s="26">
        <f>H11-F11</f>
        <v>0</v>
      </c>
      <c r="H11" s="27">
        <f>H12+H13</f>
        <v>49477879300</v>
      </c>
      <c r="I11" s="28">
        <f>I12+I13</f>
        <v>50542956100</v>
      </c>
      <c r="J11" s="26">
        <f t="shared" si="6"/>
        <v>0</v>
      </c>
      <c r="K11" s="28">
        <f>K12+K13</f>
        <v>50542956100</v>
      </c>
      <c r="M11" s="22"/>
    </row>
    <row r="12" spans="1:189" ht="38.25" x14ac:dyDescent="0.25">
      <c r="A12" s="23" t="s">
        <v>16</v>
      </c>
      <c r="B12" s="24" t="s">
        <v>17</v>
      </c>
      <c r="C12" s="26">
        <v>36282101.700000003</v>
      </c>
      <c r="D12" s="26">
        <v>8020121.2999999998</v>
      </c>
      <c r="E12" s="26">
        <v>44302223</v>
      </c>
      <c r="F12" s="27">
        <v>26518385500</v>
      </c>
      <c r="G12" s="26"/>
      <c r="H12" s="27">
        <f>F12+G12</f>
        <v>26518385500</v>
      </c>
      <c r="I12" s="28">
        <v>27156841300</v>
      </c>
      <c r="J12" s="26"/>
      <c r="K12" s="28">
        <f>I12+J12</f>
        <v>27156841300</v>
      </c>
      <c r="M12" s="22"/>
    </row>
    <row r="13" spans="1:189" ht="38.25" x14ac:dyDescent="0.25">
      <c r="A13" s="23" t="s">
        <v>18</v>
      </c>
      <c r="B13" s="24" t="s">
        <v>19</v>
      </c>
      <c r="C13" s="26">
        <v>38072519.299999997</v>
      </c>
      <c r="D13" s="26">
        <v>30457437.699999999</v>
      </c>
      <c r="E13" s="26">
        <v>68529957</v>
      </c>
      <c r="F13" s="27">
        <v>22959493800</v>
      </c>
      <c r="G13" s="26">
        <v>0</v>
      </c>
      <c r="H13" s="27">
        <f>F13+G13</f>
        <v>22959493800</v>
      </c>
      <c r="I13" s="28">
        <v>23386114800</v>
      </c>
      <c r="J13" s="26">
        <v>0</v>
      </c>
      <c r="K13" s="28">
        <f>I13+J13</f>
        <v>23386114800</v>
      </c>
      <c r="M13" s="22"/>
    </row>
    <row r="14" spans="1:189" x14ac:dyDescent="0.25">
      <c r="A14" s="23" t="s">
        <v>20</v>
      </c>
      <c r="B14" s="24" t="s">
        <v>21</v>
      </c>
      <c r="C14" s="26">
        <f>C15+C16+C17+C18</f>
        <v>50488559.300000004</v>
      </c>
      <c r="D14" s="26">
        <f t="shared" ref="D14:E14" si="8">D15+D16+D17+D18</f>
        <v>1339678.7</v>
      </c>
      <c r="E14" s="26">
        <f t="shared" si="8"/>
        <v>51828238</v>
      </c>
      <c r="F14" s="27">
        <f>F18+F17+F16+F15</f>
        <v>52234090200</v>
      </c>
      <c r="G14" s="26">
        <f t="shared" si="5"/>
        <v>0</v>
      </c>
      <c r="H14" s="27">
        <f>H18+H17+H16+H15</f>
        <v>52234090200</v>
      </c>
      <c r="I14" s="28">
        <f>I18+I17+I16+I15</f>
        <v>54247596800</v>
      </c>
      <c r="J14" s="26">
        <f t="shared" si="6"/>
        <v>0</v>
      </c>
      <c r="K14" s="28">
        <f>K18+K17+K16+K15</f>
        <v>54247596800</v>
      </c>
      <c r="M14" s="22"/>
    </row>
    <row r="15" spans="1:189" ht="63.75" x14ac:dyDescent="0.25">
      <c r="A15" s="23" t="s">
        <v>22</v>
      </c>
      <c r="B15" s="24" t="s">
        <v>23</v>
      </c>
      <c r="C15" s="26">
        <v>49468191.200000003</v>
      </c>
      <c r="D15" s="26">
        <v>1322024.8</v>
      </c>
      <c r="E15" s="26">
        <v>50790216</v>
      </c>
      <c r="F15" s="27">
        <v>51213722100</v>
      </c>
      <c r="G15" s="26"/>
      <c r="H15" s="27">
        <f>F15+G15</f>
        <v>51213722100</v>
      </c>
      <c r="I15" s="28">
        <v>53227228700</v>
      </c>
      <c r="J15" s="26"/>
      <c r="K15" s="28">
        <f>I15+J15</f>
        <v>53227228700</v>
      </c>
      <c r="M15" s="22"/>
    </row>
    <row r="16" spans="1:189" ht="89.25" x14ac:dyDescent="0.25">
      <c r="A16" s="23" t="s">
        <v>24</v>
      </c>
      <c r="B16" s="24" t="s">
        <v>25</v>
      </c>
      <c r="C16" s="26">
        <v>155700.20000000001</v>
      </c>
      <c r="D16" s="26">
        <v>29335.8</v>
      </c>
      <c r="E16" s="26">
        <v>185036</v>
      </c>
      <c r="F16" s="27">
        <v>155700200</v>
      </c>
      <c r="G16" s="26"/>
      <c r="H16" s="27">
        <f t="shared" ref="H16:H18" si="9">F16+G16</f>
        <v>155700200</v>
      </c>
      <c r="I16" s="28">
        <v>155700200</v>
      </c>
      <c r="J16" s="26"/>
      <c r="K16" s="28">
        <f t="shared" ref="K16:K18" si="10">I16+J16</f>
        <v>155700200</v>
      </c>
      <c r="M16" s="22"/>
    </row>
    <row r="17" spans="1:194" ht="38.25" x14ac:dyDescent="0.25">
      <c r="A17" s="23" t="s">
        <v>26</v>
      </c>
      <c r="B17" s="24" t="s">
        <v>27</v>
      </c>
      <c r="C17" s="26">
        <v>172141.1</v>
      </c>
      <c r="D17" s="26">
        <v>-9242.1</v>
      </c>
      <c r="E17" s="26">
        <v>162899</v>
      </c>
      <c r="F17" s="27">
        <v>172141100</v>
      </c>
      <c r="G17" s="26"/>
      <c r="H17" s="27">
        <f t="shared" si="9"/>
        <v>172141100</v>
      </c>
      <c r="I17" s="28">
        <v>172141100</v>
      </c>
      <c r="J17" s="26"/>
      <c r="K17" s="28">
        <f t="shared" si="10"/>
        <v>172141100</v>
      </c>
      <c r="M17" s="22"/>
    </row>
    <row r="18" spans="1:194" ht="66" customHeight="1" x14ac:dyDescent="0.25">
      <c r="A18" s="23" t="s">
        <v>28</v>
      </c>
      <c r="B18" s="24" t="s">
        <v>29</v>
      </c>
      <c r="C18" s="26">
        <v>692526.8</v>
      </c>
      <c r="D18" s="26">
        <v>-2439.8000000000002</v>
      </c>
      <c r="E18" s="26">
        <v>690087</v>
      </c>
      <c r="F18" s="27">
        <v>692526800</v>
      </c>
      <c r="G18" s="26"/>
      <c r="H18" s="27">
        <f t="shared" si="9"/>
        <v>692526800</v>
      </c>
      <c r="I18" s="28">
        <v>692526800</v>
      </c>
      <c r="J18" s="26"/>
      <c r="K18" s="28">
        <f t="shared" si="10"/>
        <v>692526800</v>
      </c>
      <c r="M18" s="22"/>
    </row>
    <row r="19" spans="1:194" s="2" customFormat="1" ht="25.5" x14ac:dyDescent="0.25">
      <c r="A19" s="23" t="s">
        <v>30</v>
      </c>
      <c r="B19" s="36" t="s">
        <v>31</v>
      </c>
      <c r="C19" s="26">
        <f>C20</f>
        <v>5437926.1999999993</v>
      </c>
      <c r="D19" s="26">
        <f t="shared" ref="D19:E19" si="11">D20</f>
        <v>398938.7</v>
      </c>
      <c r="E19" s="26">
        <f t="shared" si="11"/>
        <v>5836864.8999999994</v>
      </c>
      <c r="F19" s="27">
        <f>F20</f>
        <v>5850262000</v>
      </c>
      <c r="G19" s="26">
        <f t="shared" si="5"/>
        <v>0</v>
      </c>
      <c r="H19" s="27">
        <f>H20</f>
        <v>5850262000</v>
      </c>
      <c r="I19" s="28">
        <f>I20</f>
        <v>5948024100</v>
      </c>
      <c r="J19" s="26">
        <f t="shared" si="6"/>
        <v>0</v>
      </c>
      <c r="K19" s="28">
        <f>K20</f>
        <v>5948024100</v>
      </c>
      <c r="M19" s="22"/>
      <c r="GH19" s="4"/>
      <c r="GI19" s="4"/>
      <c r="GJ19" s="4"/>
      <c r="GK19" s="4"/>
      <c r="GL19" s="4"/>
    </row>
    <row r="20" spans="1:194" s="2" customFormat="1" ht="25.5" x14ac:dyDescent="0.25">
      <c r="A20" s="23" t="s">
        <v>32</v>
      </c>
      <c r="B20" s="24" t="s">
        <v>33</v>
      </c>
      <c r="C20" s="26">
        <f>C21+C22+C24+C25+C26+C27+C28</f>
        <v>5437926.1999999993</v>
      </c>
      <c r="D20" s="26">
        <f t="shared" ref="D20:E20" si="12">D21+D22+D24+D25+D26+D27+D28</f>
        <v>398938.7</v>
      </c>
      <c r="E20" s="26">
        <f t="shared" si="12"/>
        <v>5836864.8999999994</v>
      </c>
      <c r="F20" s="27">
        <f>F21+F24+F25+F26+F27+F28+F22</f>
        <v>5850262000</v>
      </c>
      <c r="G20" s="26">
        <f t="shared" si="5"/>
        <v>0</v>
      </c>
      <c r="H20" s="27">
        <f>H21+H24+H25+H26+H27+H28+H22</f>
        <v>5850262000</v>
      </c>
      <c r="I20" s="28">
        <f>I21+I24+I25+I26+I27+I28+I22</f>
        <v>5948024100</v>
      </c>
      <c r="J20" s="26">
        <f t="shared" si="6"/>
        <v>0</v>
      </c>
      <c r="K20" s="28">
        <f>K21+K24+K25+K26+K27+K28+K22</f>
        <v>5948024100</v>
      </c>
      <c r="M20" s="22"/>
      <c r="GH20" s="4"/>
      <c r="GI20" s="4"/>
      <c r="GJ20" s="4"/>
      <c r="GK20" s="4"/>
      <c r="GL20" s="4"/>
    </row>
    <row r="21" spans="1:194" s="2" customFormat="1" ht="17.25" customHeight="1" x14ac:dyDescent="0.25">
      <c r="A21" s="23" t="s">
        <v>34</v>
      </c>
      <c r="B21" s="24" t="s">
        <v>35</v>
      </c>
      <c r="C21" s="26">
        <v>65000</v>
      </c>
      <c r="D21" s="26">
        <v>8954</v>
      </c>
      <c r="E21" s="26">
        <v>73954</v>
      </c>
      <c r="F21" s="27">
        <v>65000000</v>
      </c>
      <c r="G21" s="26"/>
      <c r="H21" s="27">
        <f>F21+G21</f>
        <v>65000000</v>
      </c>
      <c r="I21" s="28">
        <v>65000000</v>
      </c>
      <c r="J21" s="26"/>
      <c r="K21" s="28">
        <f>I21+J21</f>
        <v>65000000</v>
      </c>
      <c r="M21" s="22"/>
      <c r="GH21" s="4"/>
      <c r="GI21" s="4"/>
      <c r="GJ21" s="4"/>
      <c r="GK21" s="4"/>
      <c r="GL21" s="4"/>
    </row>
    <row r="22" spans="1:194" s="2" customFormat="1" ht="102" x14ac:dyDescent="0.25">
      <c r="A22" s="23" t="s">
        <v>36</v>
      </c>
      <c r="B22" s="24" t="s">
        <v>37</v>
      </c>
      <c r="C22" s="26">
        <f>C23</f>
        <v>630334.19999999995</v>
      </c>
      <c r="D22" s="26">
        <f t="shared" ref="D22:E22" si="13">D23</f>
        <v>0</v>
      </c>
      <c r="E22" s="26">
        <f t="shared" si="13"/>
        <v>630334.19999999995</v>
      </c>
      <c r="F22" s="27">
        <f t="shared" ref="F22:K22" si="14">F23</f>
        <v>628521500</v>
      </c>
      <c r="G22" s="26">
        <f t="shared" si="14"/>
        <v>0</v>
      </c>
      <c r="H22" s="27">
        <f t="shared" si="14"/>
        <v>628521500</v>
      </c>
      <c r="I22" s="28">
        <f t="shared" si="14"/>
        <v>628521500</v>
      </c>
      <c r="J22" s="26">
        <f t="shared" si="14"/>
        <v>0</v>
      </c>
      <c r="K22" s="28">
        <f t="shared" si="14"/>
        <v>628521500</v>
      </c>
      <c r="M22" s="22"/>
      <c r="GH22" s="4"/>
      <c r="GI22" s="4"/>
      <c r="GJ22" s="4"/>
      <c r="GK22" s="4"/>
      <c r="GL22" s="4"/>
    </row>
    <row r="23" spans="1:194" s="2" customFormat="1" ht="127.5" x14ac:dyDescent="0.25">
      <c r="A23" s="23" t="s">
        <v>38</v>
      </c>
      <c r="B23" s="24" t="s">
        <v>39</v>
      </c>
      <c r="C23" s="26">
        <v>630334.19999999995</v>
      </c>
      <c r="D23" s="26">
        <v>0</v>
      </c>
      <c r="E23" s="26">
        <v>630334.19999999995</v>
      </c>
      <c r="F23" s="27">
        <v>628521500</v>
      </c>
      <c r="G23" s="26"/>
      <c r="H23" s="27">
        <f>F23+G23</f>
        <v>628521500</v>
      </c>
      <c r="I23" s="28">
        <v>628521500</v>
      </c>
      <c r="J23" s="26"/>
      <c r="K23" s="28">
        <f>I23+J23</f>
        <v>628521500</v>
      </c>
      <c r="M23" s="22"/>
      <c r="GH23" s="4"/>
      <c r="GI23" s="4"/>
      <c r="GJ23" s="4"/>
      <c r="GK23" s="4"/>
      <c r="GL23" s="4"/>
    </row>
    <row r="24" spans="1:194" s="2" customFormat="1" ht="51" x14ac:dyDescent="0.25">
      <c r="A24" s="23" t="s">
        <v>40</v>
      </c>
      <c r="B24" s="36" t="s">
        <v>41</v>
      </c>
      <c r="C24" s="26">
        <v>1626491.9</v>
      </c>
      <c r="D24" s="26">
        <v>457289.7</v>
      </c>
      <c r="E24" s="26">
        <v>2083781.6</v>
      </c>
      <c r="F24" s="27">
        <v>1733720700</v>
      </c>
      <c r="G24" s="26"/>
      <c r="H24" s="27">
        <f>F24+G24</f>
        <v>1733720700</v>
      </c>
      <c r="I24" s="28">
        <v>1767937400</v>
      </c>
      <c r="J24" s="26"/>
      <c r="K24" s="28">
        <f>I24+J24</f>
        <v>1767937400</v>
      </c>
      <c r="M24" s="22"/>
      <c r="GH24" s="4"/>
      <c r="GI24" s="4"/>
      <c r="GJ24" s="4"/>
      <c r="GK24" s="4"/>
      <c r="GL24" s="4"/>
    </row>
    <row r="25" spans="1:194" s="2" customFormat="1" ht="63.75" x14ac:dyDescent="0.25">
      <c r="A25" s="23" t="s">
        <v>42</v>
      </c>
      <c r="B25" s="36" t="s">
        <v>43</v>
      </c>
      <c r="C25" s="26">
        <v>14106.6</v>
      </c>
      <c r="D25" s="26">
        <v>0</v>
      </c>
      <c r="E25" s="26">
        <v>14106.6</v>
      </c>
      <c r="F25" s="27">
        <v>14600500</v>
      </c>
      <c r="G25" s="26"/>
      <c r="H25" s="27">
        <f t="shared" ref="H25:H28" si="15">F25+G25</f>
        <v>14600500</v>
      </c>
      <c r="I25" s="28">
        <v>14893800</v>
      </c>
      <c r="J25" s="26"/>
      <c r="K25" s="28">
        <f t="shared" ref="K25:K28" si="16">I25+J25</f>
        <v>14893800</v>
      </c>
      <c r="M25" s="22"/>
      <c r="GH25" s="4"/>
      <c r="GI25" s="4"/>
      <c r="GJ25" s="4"/>
      <c r="GK25" s="4"/>
      <c r="GL25" s="4"/>
    </row>
    <row r="26" spans="1:194" s="2" customFormat="1" ht="51" x14ac:dyDescent="0.25">
      <c r="A26" s="23" t="s">
        <v>44</v>
      </c>
      <c r="B26" s="36" t="s">
        <v>45</v>
      </c>
      <c r="C26" s="26">
        <v>3194084.9</v>
      </c>
      <c r="D26" s="26">
        <v>0</v>
      </c>
      <c r="E26" s="26">
        <v>3194084.9</v>
      </c>
      <c r="F26" s="27">
        <v>3509554800</v>
      </c>
      <c r="G26" s="26"/>
      <c r="H26" s="27">
        <f t="shared" si="15"/>
        <v>3509554800</v>
      </c>
      <c r="I26" s="28">
        <v>3572806900</v>
      </c>
      <c r="J26" s="26"/>
      <c r="K26" s="28">
        <f t="shared" si="16"/>
        <v>3572806900</v>
      </c>
      <c r="M26" s="22"/>
      <c r="GH26" s="4"/>
      <c r="GI26" s="4"/>
      <c r="GJ26" s="4"/>
      <c r="GK26" s="4"/>
      <c r="GL26" s="4"/>
    </row>
    <row r="27" spans="1:194" s="2" customFormat="1" ht="51" x14ac:dyDescent="0.25">
      <c r="A27" s="23" t="s">
        <v>46</v>
      </c>
      <c r="B27" s="36" t="s">
        <v>47</v>
      </c>
      <c r="C27" s="26">
        <v>-292091.40000000002</v>
      </c>
      <c r="D27" s="26">
        <v>-100000</v>
      </c>
      <c r="E27" s="26">
        <v>-392091.4</v>
      </c>
      <c r="F27" s="27">
        <v>-301135500</v>
      </c>
      <c r="G27" s="26"/>
      <c r="H27" s="27">
        <f t="shared" si="15"/>
        <v>-301135500</v>
      </c>
      <c r="I27" s="28">
        <v>-301135500</v>
      </c>
      <c r="J27" s="26"/>
      <c r="K27" s="28">
        <f t="shared" si="16"/>
        <v>-301135500</v>
      </c>
      <c r="M27" s="22"/>
      <c r="GH27" s="4"/>
      <c r="GI27" s="4"/>
      <c r="GJ27" s="4"/>
      <c r="GK27" s="4"/>
      <c r="GL27" s="4"/>
    </row>
    <row r="28" spans="1:194" s="2" customFormat="1" ht="25.5" x14ac:dyDescent="0.25">
      <c r="A28" s="23" t="s">
        <v>48</v>
      </c>
      <c r="B28" s="24" t="s">
        <v>49</v>
      </c>
      <c r="C28" s="26">
        <v>200000</v>
      </c>
      <c r="D28" s="26">
        <v>32695</v>
      </c>
      <c r="E28" s="26">
        <v>232695</v>
      </c>
      <c r="F28" s="27">
        <v>200000000</v>
      </c>
      <c r="G28" s="26"/>
      <c r="H28" s="27">
        <f t="shared" si="15"/>
        <v>200000000</v>
      </c>
      <c r="I28" s="28">
        <v>200000000</v>
      </c>
      <c r="J28" s="26"/>
      <c r="K28" s="28">
        <f t="shared" si="16"/>
        <v>200000000</v>
      </c>
      <c r="M28" s="22"/>
      <c r="GH28" s="4"/>
      <c r="GI28" s="4"/>
      <c r="GJ28" s="4"/>
      <c r="GK28" s="4"/>
      <c r="GL28" s="4"/>
    </row>
    <row r="29" spans="1:194" s="2" customFormat="1" x14ac:dyDescent="0.25">
      <c r="A29" s="23" t="s">
        <v>50</v>
      </c>
      <c r="B29" s="24" t="s">
        <v>51</v>
      </c>
      <c r="C29" s="26">
        <f>C30</f>
        <v>0</v>
      </c>
      <c r="D29" s="26">
        <f t="shared" ref="D29:E29" si="17">D30</f>
        <v>0.6</v>
      </c>
      <c r="E29" s="26">
        <f t="shared" si="17"/>
        <v>0.6</v>
      </c>
      <c r="F29" s="27"/>
      <c r="G29" s="26"/>
      <c r="H29" s="27"/>
      <c r="I29" s="28"/>
      <c r="J29" s="26"/>
      <c r="K29" s="28"/>
      <c r="M29" s="22"/>
      <c r="GH29" s="4"/>
      <c r="GI29" s="4"/>
      <c r="GJ29" s="4"/>
      <c r="GK29" s="4"/>
      <c r="GL29" s="4"/>
    </row>
    <row r="30" spans="1:194" s="2" customFormat="1" x14ac:dyDescent="0.25">
      <c r="A30" s="23" t="s">
        <v>52</v>
      </c>
      <c r="B30" s="24" t="s">
        <v>53</v>
      </c>
      <c r="C30" s="26">
        <f>C31</f>
        <v>0</v>
      </c>
      <c r="D30" s="26">
        <f t="shared" ref="D30:E30" si="18">D31</f>
        <v>0.6</v>
      </c>
      <c r="E30" s="26">
        <f t="shared" si="18"/>
        <v>0.6</v>
      </c>
      <c r="F30" s="27"/>
      <c r="G30" s="26"/>
      <c r="H30" s="27"/>
      <c r="I30" s="28"/>
      <c r="J30" s="26"/>
      <c r="K30" s="28"/>
      <c r="M30" s="22"/>
      <c r="GH30" s="4"/>
      <c r="GI30" s="4"/>
      <c r="GJ30" s="4"/>
      <c r="GK30" s="4"/>
      <c r="GL30" s="4"/>
    </row>
    <row r="31" spans="1:194" s="2" customFormat="1" ht="25.5" x14ac:dyDescent="0.25">
      <c r="A31" s="23" t="s">
        <v>54</v>
      </c>
      <c r="B31" s="24" t="s">
        <v>55</v>
      </c>
      <c r="C31" s="26">
        <v>0</v>
      </c>
      <c r="D31" s="26">
        <v>0.6</v>
      </c>
      <c r="E31" s="26">
        <v>0.6</v>
      </c>
      <c r="F31" s="27"/>
      <c r="G31" s="26"/>
      <c r="H31" s="27"/>
      <c r="I31" s="28"/>
      <c r="J31" s="26"/>
      <c r="K31" s="28"/>
      <c r="M31" s="22"/>
      <c r="GH31" s="4"/>
      <c r="GI31" s="4"/>
      <c r="GJ31" s="4"/>
      <c r="GK31" s="4"/>
      <c r="GL31" s="4"/>
    </row>
    <row r="32" spans="1:194" s="2" customFormat="1" x14ac:dyDescent="0.25">
      <c r="A32" s="23" t="s">
        <v>56</v>
      </c>
      <c r="B32" s="24" t="s">
        <v>57</v>
      </c>
      <c r="C32" s="26">
        <f>C33+C36+C39</f>
        <v>65861952.299999997</v>
      </c>
      <c r="D32" s="26">
        <f t="shared" ref="D32:E32" si="19">D33+D36+D39</f>
        <v>1238789.7</v>
      </c>
      <c r="E32" s="26">
        <f t="shared" si="19"/>
        <v>67100742</v>
      </c>
      <c r="F32" s="27">
        <f t="shared" ref="F32:K32" si="20">F33+F36+F39</f>
        <v>68546462200</v>
      </c>
      <c r="G32" s="26">
        <f t="shared" si="20"/>
        <v>0</v>
      </c>
      <c r="H32" s="27">
        <f t="shared" si="20"/>
        <v>68546462200</v>
      </c>
      <c r="I32" s="28">
        <f t="shared" si="20"/>
        <v>69525086000</v>
      </c>
      <c r="J32" s="26">
        <f t="shared" si="20"/>
        <v>0</v>
      </c>
      <c r="K32" s="28">
        <f t="shared" si="20"/>
        <v>69525086000</v>
      </c>
      <c r="M32" s="22"/>
      <c r="GH32" s="4"/>
      <c r="GI32" s="4"/>
      <c r="GJ32" s="4"/>
      <c r="GK32" s="4"/>
      <c r="GL32" s="4"/>
    </row>
    <row r="33" spans="1:194" s="2" customFormat="1" x14ac:dyDescent="0.25">
      <c r="A33" s="23" t="s">
        <v>58</v>
      </c>
      <c r="B33" s="24" t="s">
        <v>59</v>
      </c>
      <c r="C33" s="26">
        <f>C34+C35</f>
        <v>62999803.299999997</v>
      </c>
      <c r="D33" s="26">
        <f t="shared" ref="D33:E33" si="21">D34+D35</f>
        <v>934861.7</v>
      </c>
      <c r="E33" s="26">
        <f t="shared" si="21"/>
        <v>63934665</v>
      </c>
      <c r="F33" s="27">
        <f>F34+F35</f>
        <v>65663971100</v>
      </c>
      <c r="G33" s="26">
        <f>G34+G35</f>
        <v>0</v>
      </c>
      <c r="H33" s="27">
        <f t="shared" ref="H33:H39" si="22">F33+G33</f>
        <v>65663971100</v>
      </c>
      <c r="I33" s="28">
        <f>I34+I35</f>
        <v>66619476700</v>
      </c>
      <c r="J33" s="26">
        <f>J34+J35</f>
        <v>0</v>
      </c>
      <c r="K33" s="28">
        <f t="shared" ref="K33:K38" si="23">I33+J33</f>
        <v>66619476700</v>
      </c>
      <c r="M33" s="22"/>
      <c r="GH33" s="4"/>
      <c r="GI33" s="4"/>
      <c r="GJ33" s="4"/>
      <c r="GK33" s="4"/>
      <c r="GL33" s="4"/>
    </row>
    <row r="34" spans="1:194" s="2" customFormat="1" ht="25.5" x14ac:dyDescent="0.25">
      <c r="A34" s="23" t="s">
        <v>60</v>
      </c>
      <c r="B34" s="24" t="s">
        <v>61</v>
      </c>
      <c r="C34" s="26">
        <v>57784308</v>
      </c>
      <c r="D34" s="26">
        <v>702814</v>
      </c>
      <c r="E34" s="26">
        <v>58487122</v>
      </c>
      <c r="F34" s="27">
        <v>59273823300</v>
      </c>
      <c r="G34" s="26">
        <v>0</v>
      </c>
      <c r="H34" s="27">
        <f t="shared" si="22"/>
        <v>59273823300</v>
      </c>
      <c r="I34" s="28">
        <v>59772214400</v>
      </c>
      <c r="J34" s="26">
        <v>0</v>
      </c>
      <c r="K34" s="28">
        <f t="shared" si="23"/>
        <v>59772214400</v>
      </c>
      <c r="M34" s="22"/>
      <c r="GH34" s="4"/>
      <c r="GI34" s="4"/>
      <c r="GJ34" s="4"/>
      <c r="GK34" s="4"/>
      <c r="GL34" s="4"/>
    </row>
    <row r="35" spans="1:194" s="2" customFormat="1" ht="25.5" x14ac:dyDescent="0.25">
      <c r="A35" s="23" t="s">
        <v>62</v>
      </c>
      <c r="B35" s="24" t="s">
        <v>63</v>
      </c>
      <c r="C35" s="26">
        <v>5215495.3</v>
      </c>
      <c r="D35" s="26">
        <v>232047.7</v>
      </c>
      <c r="E35" s="26">
        <v>5447543</v>
      </c>
      <c r="F35" s="27">
        <v>6390147800</v>
      </c>
      <c r="G35" s="26"/>
      <c r="H35" s="27">
        <f t="shared" si="22"/>
        <v>6390147800</v>
      </c>
      <c r="I35" s="28">
        <v>6847262300</v>
      </c>
      <c r="J35" s="26"/>
      <c r="K35" s="28">
        <f t="shared" si="23"/>
        <v>6847262300</v>
      </c>
      <c r="M35" s="22"/>
      <c r="GH35" s="4"/>
      <c r="GI35" s="4"/>
      <c r="GJ35" s="4"/>
      <c r="GK35" s="4"/>
      <c r="GL35" s="4"/>
    </row>
    <row r="36" spans="1:194" s="2" customFormat="1" x14ac:dyDescent="0.25">
      <c r="A36" s="23" t="s">
        <v>64</v>
      </c>
      <c r="B36" s="24" t="s">
        <v>65</v>
      </c>
      <c r="C36" s="26">
        <f>C37+C38</f>
        <v>2858963</v>
      </c>
      <c r="D36" s="26">
        <f t="shared" ref="D36:E36" si="24">D37+D38</f>
        <v>303398</v>
      </c>
      <c r="E36" s="26">
        <f t="shared" si="24"/>
        <v>3162361</v>
      </c>
      <c r="F36" s="27">
        <f>F37+F38</f>
        <v>2879991100</v>
      </c>
      <c r="G36" s="26">
        <f>G37+G38</f>
        <v>0</v>
      </c>
      <c r="H36" s="27">
        <f t="shared" si="22"/>
        <v>2879991100</v>
      </c>
      <c r="I36" s="28">
        <f>I37+I38</f>
        <v>2903409300</v>
      </c>
      <c r="J36" s="26">
        <f>J37+J38</f>
        <v>0</v>
      </c>
      <c r="K36" s="28">
        <f t="shared" si="23"/>
        <v>2903409300</v>
      </c>
      <c r="M36" s="22"/>
      <c r="GH36" s="4"/>
      <c r="GI36" s="4"/>
      <c r="GJ36" s="4"/>
      <c r="GK36" s="4"/>
      <c r="GL36" s="4"/>
    </row>
    <row r="37" spans="1:194" s="2" customFormat="1" x14ac:dyDescent="0.25">
      <c r="A37" s="23" t="s">
        <v>66</v>
      </c>
      <c r="B37" s="24" t="s">
        <v>67</v>
      </c>
      <c r="C37" s="26">
        <v>1318778.8999999999</v>
      </c>
      <c r="D37" s="26">
        <v>202126.1</v>
      </c>
      <c r="E37" s="26">
        <v>1520905</v>
      </c>
      <c r="F37" s="27">
        <v>1318778900</v>
      </c>
      <c r="G37" s="26"/>
      <c r="H37" s="27">
        <f t="shared" si="22"/>
        <v>1318778900</v>
      </c>
      <c r="I37" s="28">
        <v>1318778900</v>
      </c>
      <c r="J37" s="26"/>
      <c r="K37" s="28">
        <f t="shared" si="23"/>
        <v>1318778900</v>
      </c>
      <c r="M37" s="22"/>
      <c r="GH37" s="4"/>
      <c r="GI37" s="4"/>
      <c r="GJ37" s="4"/>
      <c r="GK37" s="4"/>
      <c r="GL37" s="4"/>
    </row>
    <row r="38" spans="1:194" s="2" customFormat="1" x14ac:dyDescent="0.25">
      <c r="A38" s="23" t="s">
        <v>68</v>
      </c>
      <c r="B38" s="24" t="s">
        <v>69</v>
      </c>
      <c r="C38" s="26">
        <v>1540184.1</v>
      </c>
      <c r="D38" s="26">
        <v>101271.9</v>
      </c>
      <c r="E38" s="26">
        <v>1641456</v>
      </c>
      <c r="F38" s="27">
        <v>1561212200</v>
      </c>
      <c r="G38" s="26"/>
      <c r="H38" s="27">
        <f t="shared" si="22"/>
        <v>1561212200</v>
      </c>
      <c r="I38" s="28">
        <v>1584630400</v>
      </c>
      <c r="J38" s="26"/>
      <c r="K38" s="28">
        <f t="shared" si="23"/>
        <v>1584630400</v>
      </c>
      <c r="M38" s="22"/>
      <c r="GH38" s="4"/>
      <c r="GI38" s="4"/>
      <c r="GJ38" s="4"/>
      <c r="GK38" s="4"/>
      <c r="GL38" s="4"/>
    </row>
    <row r="39" spans="1:194" s="2" customFormat="1" x14ac:dyDescent="0.25">
      <c r="A39" s="23" t="s">
        <v>70</v>
      </c>
      <c r="B39" s="24" t="s">
        <v>71</v>
      </c>
      <c r="C39" s="26">
        <v>3186</v>
      </c>
      <c r="D39" s="26">
        <v>530</v>
      </c>
      <c r="E39" s="26">
        <v>3716</v>
      </c>
      <c r="F39" s="27">
        <v>2500000</v>
      </c>
      <c r="G39" s="26"/>
      <c r="H39" s="27">
        <f t="shared" si="22"/>
        <v>2500000</v>
      </c>
      <c r="I39" s="28">
        <v>2200000</v>
      </c>
      <c r="J39" s="26"/>
      <c r="K39" s="28">
        <f>I39+L39</f>
        <v>2200000</v>
      </c>
      <c r="M39" s="22"/>
      <c r="GH39" s="4"/>
      <c r="GI39" s="4"/>
      <c r="GJ39" s="4"/>
      <c r="GK39" s="4"/>
      <c r="GL39" s="4"/>
    </row>
    <row r="40" spans="1:194" s="2" customFormat="1" ht="25.5" x14ac:dyDescent="0.25">
      <c r="A40" s="23" t="s">
        <v>72</v>
      </c>
      <c r="B40" s="24" t="s">
        <v>73</v>
      </c>
      <c r="C40" s="26">
        <f>C41+C44</f>
        <v>990375</v>
      </c>
      <c r="D40" s="26">
        <f t="shared" ref="D40:E40" si="25">D41+D44</f>
        <v>-344010</v>
      </c>
      <c r="E40" s="26">
        <f t="shared" si="25"/>
        <v>646365</v>
      </c>
      <c r="F40" s="27">
        <f t="shared" ref="F40:J40" si="26">F41+F44</f>
        <v>960100000</v>
      </c>
      <c r="G40" s="26">
        <f t="shared" si="26"/>
        <v>0</v>
      </c>
      <c r="H40" s="27">
        <f t="shared" si="26"/>
        <v>960100000</v>
      </c>
      <c r="I40" s="28">
        <f t="shared" si="26"/>
        <v>960100000</v>
      </c>
      <c r="J40" s="26">
        <f t="shared" si="26"/>
        <v>0</v>
      </c>
      <c r="K40" s="28">
        <f t="shared" ref="K40:K65" si="27">I40+J40</f>
        <v>960100000</v>
      </c>
      <c r="M40" s="22"/>
      <c r="GH40" s="4"/>
      <c r="GI40" s="4"/>
      <c r="GJ40" s="4"/>
      <c r="GK40" s="4"/>
      <c r="GL40" s="4"/>
    </row>
    <row r="41" spans="1:194" s="2" customFormat="1" x14ac:dyDescent="0.25">
      <c r="A41" s="23" t="s">
        <v>74</v>
      </c>
      <c r="B41" s="24" t="s">
        <v>75</v>
      </c>
      <c r="C41" s="26">
        <f>C42+C43</f>
        <v>982610</v>
      </c>
      <c r="D41" s="26">
        <f t="shared" ref="D41:E41" si="28">D42+D43</f>
        <v>-345458</v>
      </c>
      <c r="E41" s="26">
        <f t="shared" si="28"/>
        <v>637152</v>
      </c>
      <c r="F41" s="27">
        <f>F42+F43</f>
        <v>953000000</v>
      </c>
      <c r="G41" s="26">
        <f>G42+G43</f>
        <v>0</v>
      </c>
      <c r="H41" s="27">
        <f>F41+G41</f>
        <v>953000000</v>
      </c>
      <c r="I41" s="28">
        <f>I42+I43</f>
        <v>953000000</v>
      </c>
      <c r="J41" s="26">
        <f>J42+J43</f>
        <v>0</v>
      </c>
      <c r="K41" s="28">
        <f t="shared" si="27"/>
        <v>953000000</v>
      </c>
      <c r="M41" s="22"/>
      <c r="GH41" s="4"/>
      <c r="GI41" s="4"/>
      <c r="GJ41" s="4"/>
      <c r="GK41" s="4"/>
      <c r="GL41" s="4"/>
    </row>
    <row r="42" spans="1:194" s="2" customFormat="1" x14ac:dyDescent="0.25">
      <c r="A42" s="23" t="s">
        <v>76</v>
      </c>
      <c r="B42" s="24" t="s">
        <v>77</v>
      </c>
      <c r="C42" s="26">
        <v>979614</v>
      </c>
      <c r="D42" s="26">
        <v>-342462</v>
      </c>
      <c r="E42" s="26">
        <v>637152</v>
      </c>
      <c r="F42" s="27">
        <v>950000000</v>
      </c>
      <c r="G42" s="26"/>
      <c r="H42" s="27">
        <f>F42+G42</f>
        <v>950000000</v>
      </c>
      <c r="I42" s="28">
        <v>950000000</v>
      </c>
      <c r="J42" s="26"/>
      <c r="K42" s="28">
        <f t="shared" si="27"/>
        <v>950000000</v>
      </c>
      <c r="M42" s="22"/>
      <c r="GH42" s="4"/>
      <c r="GI42" s="4"/>
      <c r="GJ42" s="4"/>
      <c r="GK42" s="4"/>
      <c r="GL42" s="4"/>
    </row>
    <row r="43" spans="1:194" s="2" customFormat="1" ht="25.5" x14ac:dyDescent="0.25">
      <c r="A43" s="23" t="s">
        <v>78</v>
      </c>
      <c r="B43" s="24" t="s">
        <v>79</v>
      </c>
      <c r="C43" s="26">
        <v>2996</v>
      </c>
      <c r="D43" s="26">
        <v>-2996</v>
      </c>
      <c r="E43" s="26">
        <v>0</v>
      </c>
      <c r="F43" s="27">
        <v>3000000</v>
      </c>
      <c r="G43" s="26"/>
      <c r="H43" s="27">
        <f>F43+G43</f>
        <v>3000000</v>
      </c>
      <c r="I43" s="28">
        <v>3000000</v>
      </c>
      <c r="J43" s="26"/>
      <c r="K43" s="28">
        <f t="shared" si="27"/>
        <v>3000000</v>
      </c>
      <c r="M43" s="22"/>
      <c r="GH43" s="4"/>
      <c r="GI43" s="4"/>
      <c r="GJ43" s="4"/>
      <c r="GK43" s="4"/>
      <c r="GL43" s="4"/>
    </row>
    <row r="44" spans="1:194" s="2" customFormat="1" ht="25.5" x14ac:dyDescent="0.25">
      <c r="A44" s="23" t="s">
        <v>80</v>
      </c>
      <c r="B44" s="24" t="s">
        <v>81</v>
      </c>
      <c r="C44" s="26">
        <f>C45+C46</f>
        <v>7765</v>
      </c>
      <c r="D44" s="26">
        <f t="shared" ref="D44:E44" si="29">D45+D46</f>
        <v>1448</v>
      </c>
      <c r="E44" s="26">
        <f t="shared" si="29"/>
        <v>9213</v>
      </c>
      <c r="F44" s="27">
        <f t="shared" ref="F44:J44" si="30">F45+F46</f>
        <v>7100000</v>
      </c>
      <c r="G44" s="26">
        <f t="shared" si="30"/>
        <v>0</v>
      </c>
      <c r="H44" s="27">
        <f t="shared" si="30"/>
        <v>7100000</v>
      </c>
      <c r="I44" s="28">
        <f t="shared" si="30"/>
        <v>7100000</v>
      </c>
      <c r="J44" s="26">
        <f t="shared" si="30"/>
        <v>0</v>
      </c>
      <c r="K44" s="28">
        <f t="shared" si="27"/>
        <v>7100000</v>
      </c>
      <c r="M44" s="22"/>
      <c r="GH44" s="4"/>
      <c r="GI44" s="4"/>
      <c r="GJ44" s="4"/>
      <c r="GK44" s="4"/>
      <c r="GL44" s="4"/>
    </row>
    <row r="45" spans="1:194" s="2" customFormat="1" x14ac:dyDescent="0.25">
      <c r="A45" s="23" t="s">
        <v>82</v>
      </c>
      <c r="B45" s="24" t="s">
        <v>83</v>
      </c>
      <c r="C45" s="26">
        <v>6143</v>
      </c>
      <c r="D45" s="26">
        <v>1268</v>
      </c>
      <c r="E45" s="26">
        <v>7411</v>
      </c>
      <c r="F45" s="27">
        <v>6000000</v>
      </c>
      <c r="G45" s="26"/>
      <c r="H45" s="27">
        <f>F45+G45</f>
        <v>6000000</v>
      </c>
      <c r="I45" s="28">
        <v>6000000</v>
      </c>
      <c r="J45" s="26"/>
      <c r="K45" s="28">
        <f t="shared" si="27"/>
        <v>6000000</v>
      </c>
      <c r="M45" s="22"/>
      <c r="GH45" s="4"/>
      <c r="GI45" s="4"/>
      <c r="GJ45" s="4"/>
      <c r="GK45" s="4"/>
      <c r="GL45" s="4"/>
    </row>
    <row r="46" spans="1:194" s="2" customFormat="1" ht="25.5" x14ac:dyDescent="0.25">
      <c r="A46" s="23" t="s">
        <v>84</v>
      </c>
      <c r="B46" s="24" t="s">
        <v>85</v>
      </c>
      <c r="C46" s="26">
        <v>1622</v>
      </c>
      <c r="D46" s="26">
        <v>180</v>
      </c>
      <c r="E46" s="26">
        <v>1802</v>
      </c>
      <c r="F46" s="27">
        <v>1100000</v>
      </c>
      <c r="G46" s="26"/>
      <c r="H46" s="27">
        <f>F46+G46</f>
        <v>1100000</v>
      </c>
      <c r="I46" s="28">
        <v>1100000</v>
      </c>
      <c r="J46" s="26"/>
      <c r="K46" s="28">
        <f t="shared" si="27"/>
        <v>1100000</v>
      </c>
      <c r="M46" s="22"/>
      <c r="GH46" s="4"/>
      <c r="GI46" s="4"/>
      <c r="GJ46" s="4"/>
      <c r="GK46" s="4"/>
      <c r="GL46" s="4"/>
    </row>
    <row r="47" spans="1:194" s="2" customFormat="1" x14ac:dyDescent="0.25">
      <c r="A47" s="23" t="s">
        <v>86</v>
      </c>
      <c r="B47" s="24" t="s">
        <v>87</v>
      </c>
      <c r="C47" s="26">
        <f>C48+C49</f>
        <v>561872.49999999988</v>
      </c>
      <c r="D47" s="26">
        <f t="shared" ref="D47:E47" si="31">D48+D49</f>
        <v>43983.6</v>
      </c>
      <c r="E47" s="26">
        <f t="shared" si="31"/>
        <v>605856.1</v>
      </c>
      <c r="F47" s="27">
        <f>F49+F48</f>
        <v>466535200</v>
      </c>
      <c r="G47" s="26"/>
      <c r="H47" s="27">
        <f>F47+G47</f>
        <v>466535200</v>
      </c>
      <c r="I47" s="28">
        <f>I49+I48</f>
        <v>508333200</v>
      </c>
      <c r="J47" s="26"/>
      <c r="K47" s="28">
        <f t="shared" si="27"/>
        <v>508333200</v>
      </c>
      <c r="M47" s="22"/>
      <c r="GH47" s="4"/>
      <c r="GI47" s="4"/>
      <c r="GJ47" s="4"/>
      <c r="GK47" s="4"/>
      <c r="GL47" s="4"/>
    </row>
    <row r="48" spans="1:194" s="2" customFormat="1" ht="51" x14ac:dyDescent="0.25">
      <c r="A48" s="23" t="s">
        <v>88</v>
      </c>
      <c r="B48" s="36" t="s">
        <v>89</v>
      </c>
      <c r="C48" s="26">
        <v>5529.1</v>
      </c>
      <c r="D48" s="26">
        <v>56.9</v>
      </c>
      <c r="E48" s="26">
        <v>5586</v>
      </c>
      <c r="F48" s="27">
        <v>5051000</v>
      </c>
      <c r="G48" s="26"/>
      <c r="H48" s="27">
        <f t="shared" ref="H48:H65" si="32">F48+G48</f>
        <v>5051000</v>
      </c>
      <c r="I48" s="28">
        <v>5051000</v>
      </c>
      <c r="J48" s="26"/>
      <c r="K48" s="28">
        <f t="shared" si="27"/>
        <v>5051000</v>
      </c>
      <c r="M48" s="22"/>
      <c r="GH48" s="4"/>
      <c r="GI48" s="4"/>
      <c r="GJ48" s="4"/>
      <c r="GK48" s="4"/>
      <c r="GL48" s="4"/>
    </row>
    <row r="49" spans="1:194" s="2" customFormat="1" ht="25.5" x14ac:dyDescent="0.25">
      <c r="A49" s="23" t="s">
        <v>90</v>
      </c>
      <c r="B49" s="24" t="s">
        <v>91</v>
      </c>
      <c r="C49" s="26">
        <f>C50+C51+C52+C53+C54+C55+C56+C57+C58+C59+C60+C61+C62+C63+C64+C65</f>
        <v>556343.39999999991</v>
      </c>
      <c r="D49" s="26">
        <f t="shared" ref="D49:E49" si="33">D50+D51+D52+D53+D54+D55+D56+D57+D58+D59+D60+D61+D62+D63+D64+D65</f>
        <v>43926.7</v>
      </c>
      <c r="E49" s="26">
        <f t="shared" si="33"/>
        <v>600270.1</v>
      </c>
      <c r="F49" s="27">
        <f>F50+F51+F52+F53+F54+F55+F56+F57+F58+F59+F61+F63+F64+F65+F60</f>
        <v>461484200</v>
      </c>
      <c r="G49" s="26"/>
      <c r="H49" s="27">
        <f t="shared" si="32"/>
        <v>461484200</v>
      </c>
      <c r="I49" s="28">
        <f>I50+I51+I52+I53+I54+I55+I56+I57+I58+I59+I61+I63+I64+I65+I60</f>
        <v>503282200</v>
      </c>
      <c r="J49" s="26"/>
      <c r="K49" s="28">
        <f t="shared" si="27"/>
        <v>503282200</v>
      </c>
      <c r="M49" s="22"/>
      <c r="GH49" s="4"/>
      <c r="GI49" s="4"/>
      <c r="GJ49" s="4"/>
      <c r="GK49" s="4"/>
      <c r="GL49" s="4"/>
    </row>
    <row r="50" spans="1:194" s="2" customFormat="1" ht="62.25" customHeight="1" x14ac:dyDescent="0.25">
      <c r="A50" s="23" t="s">
        <v>92</v>
      </c>
      <c r="B50" s="36" t="s">
        <v>93</v>
      </c>
      <c r="C50" s="26">
        <v>745</v>
      </c>
      <c r="D50" s="26">
        <v>49</v>
      </c>
      <c r="E50" s="26">
        <v>794</v>
      </c>
      <c r="F50" s="27">
        <v>600000</v>
      </c>
      <c r="G50" s="26"/>
      <c r="H50" s="27">
        <f t="shared" si="32"/>
        <v>600000</v>
      </c>
      <c r="I50" s="28">
        <v>600000</v>
      </c>
      <c r="J50" s="26"/>
      <c r="K50" s="28">
        <f t="shared" si="27"/>
        <v>600000</v>
      </c>
      <c r="M50" s="22"/>
      <c r="GH50" s="4"/>
      <c r="GI50" s="4"/>
      <c r="GJ50" s="4"/>
      <c r="GK50" s="4"/>
      <c r="GL50" s="4"/>
    </row>
    <row r="51" spans="1:194" s="2" customFormat="1" ht="38.25" x14ac:dyDescent="0.25">
      <c r="A51" s="23" t="s">
        <v>94</v>
      </c>
      <c r="B51" s="36" t="s">
        <v>95</v>
      </c>
      <c r="C51" s="26">
        <v>322244.8</v>
      </c>
      <c r="D51" s="26">
        <v>30563.4</v>
      </c>
      <c r="E51" s="26">
        <v>352808.2</v>
      </c>
      <c r="F51" s="27">
        <v>230059000</v>
      </c>
      <c r="G51" s="26"/>
      <c r="H51" s="27">
        <f t="shared" si="32"/>
        <v>230059000</v>
      </c>
      <c r="I51" s="28">
        <v>265456400</v>
      </c>
      <c r="J51" s="26"/>
      <c r="K51" s="28">
        <f t="shared" si="27"/>
        <v>265456400</v>
      </c>
      <c r="M51" s="22"/>
      <c r="GH51" s="4"/>
      <c r="GI51" s="4"/>
      <c r="GJ51" s="4"/>
      <c r="GK51" s="4"/>
      <c r="GL51" s="4"/>
    </row>
    <row r="52" spans="1:194" s="2" customFormat="1" ht="53.25" customHeight="1" x14ac:dyDescent="0.25">
      <c r="A52" s="23" t="s">
        <v>96</v>
      </c>
      <c r="B52" s="24" t="s">
        <v>97</v>
      </c>
      <c r="C52" s="26">
        <v>59580.1</v>
      </c>
      <c r="D52" s="26">
        <v>0</v>
      </c>
      <c r="E52" s="26">
        <v>59580.1</v>
      </c>
      <c r="F52" s="27">
        <v>59651500</v>
      </c>
      <c r="G52" s="26"/>
      <c r="H52" s="27">
        <f t="shared" si="32"/>
        <v>59651500</v>
      </c>
      <c r="I52" s="28">
        <v>64966800</v>
      </c>
      <c r="J52" s="26"/>
      <c r="K52" s="28">
        <f t="shared" si="27"/>
        <v>64966800</v>
      </c>
      <c r="M52" s="22"/>
      <c r="GH52" s="4"/>
      <c r="GI52" s="4"/>
      <c r="GJ52" s="4"/>
      <c r="GK52" s="4"/>
      <c r="GL52" s="4"/>
    </row>
    <row r="53" spans="1:194" s="2" customFormat="1" ht="25.5" x14ac:dyDescent="0.25">
      <c r="A53" s="23" t="s">
        <v>98</v>
      </c>
      <c r="B53" s="24" t="s">
        <v>99</v>
      </c>
      <c r="C53" s="26">
        <v>12337</v>
      </c>
      <c r="D53" s="26">
        <v>-370.7</v>
      </c>
      <c r="E53" s="26">
        <v>11966.3</v>
      </c>
      <c r="F53" s="27">
        <v>11500000</v>
      </c>
      <c r="G53" s="26"/>
      <c r="H53" s="27">
        <f t="shared" si="32"/>
        <v>11500000</v>
      </c>
      <c r="I53" s="28">
        <v>11500000</v>
      </c>
      <c r="J53" s="26"/>
      <c r="K53" s="28">
        <f t="shared" si="27"/>
        <v>11500000</v>
      </c>
      <c r="M53" s="22"/>
      <c r="GH53" s="4"/>
      <c r="GI53" s="4"/>
      <c r="GJ53" s="4"/>
      <c r="GK53" s="4"/>
      <c r="GL53" s="4"/>
    </row>
    <row r="54" spans="1:194" s="2" customFormat="1" ht="63.75" x14ac:dyDescent="0.25">
      <c r="A54" s="23" t="s">
        <v>100</v>
      </c>
      <c r="B54" s="24" t="s">
        <v>101</v>
      </c>
      <c r="C54" s="26">
        <v>600</v>
      </c>
      <c r="D54" s="26">
        <v>0</v>
      </c>
      <c r="E54" s="26">
        <v>600</v>
      </c>
      <c r="F54" s="27">
        <v>600000</v>
      </c>
      <c r="G54" s="26"/>
      <c r="H54" s="27">
        <f t="shared" si="32"/>
        <v>600000</v>
      </c>
      <c r="I54" s="28">
        <v>600000</v>
      </c>
      <c r="J54" s="26"/>
      <c r="K54" s="28">
        <f t="shared" si="27"/>
        <v>600000</v>
      </c>
      <c r="M54" s="22"/>
      <c r="GH54" s="4"/>
      <c r="GI54" s="4"/>
      <c r="GJ54" s="4"/>
      <c r="GK54" s="4"/>
      <c r="GL54" s="4"/>
    </row>
    <row r="55" spans="1:194" s="2" customFormat="1" ht="24.75" customHeight="1" x14ac:dyDescent="0.25">
      <c r="A55" s="23" t="s">
        <v>102</v>
      </c>
      <c r="B55" s="36" t="s">
        <v>103</v>
      </c>
      <c r="C55" s="26">
        <v>12</v>
      </c>
      <c r="D55" s="26">
        <v>0</v>
      </c>
      <c r="E55" s="26">
        <v>12</v>
      </c>
      <c r="F55" s="27">
        <v>12000</v>
      </c>
      <c r="G55" s="26"/>
      <c r="H55" s="27">
        <f t="shared" si="32"/>
        <v>12000</v>
      </c>
      <c r="I55" s="28">
        <v>12000</v>
      </c>
      <c r="J55" s="26"/>
      <c r="K55" s="28">
        <f t="shared" si="27"/>
        <v>12000</v>
      </c>
      <c r="M55" s="22"/>
      <c r="GH55" s="4"/>
      <c r="GI55" s="4"/>
      <c r="GJ55" s="4"/>
      <c r="GK55" s="4"/>
      <c r="GL55" s="4"/>
    </row>
    <row r="56" spans="1:194" s="2" customFormat="1" ht="140.25" x14ac:dyDescent="0.25">
      <c r="A56" s="23" t="s">
        <v>104</v>
      </c>
      <c r="B56" s="24" t="s">
        <v>105</v>
      </c>
      <c r="C56" s="26">
        <v>45663.6</v>
      </c>
      <c r="D56" s="26">
        <v>0</v>
      </c>
      <c r="E56" s="26">
        <v>45663.6</v>
      </c>
      <c r="F56" s="27">
        <v>45323700</v>
      </c>
      <c r="G56" s="26"/>
      <c r="H56" s="27">
        <f t="shared" si="32"/>
        <v>45323700</v>
      </c>
      <c r="I56" s="28">
        <v>46444000</v>
      </c>
      <c r="J56" s="26"/>
      <c r="K56" s="28">
        <f t="shared" si="27"/>
        <v>46444000</v>
      </c>
      <c r="M56" s="22"/>
      <c r="GH56" s="4"/>
      <c r="GI56" s="4"/>
      <c r="GJ56" s="4"/>
      <c r="GK56" s="4"/>
      <c r="GL56" s="4"/>
    </row>
    <row r="57" spans="1:194" s="2" customFormat="1" ht="89.25" x14ac:dyDescent="0.25">
      <c r="A57" s="23" t="s">
        <v>106</v>
      </c>
      <c r="B57" s="24" t="s">
        <v>107</v>
      </c>
      <c r="C57" s="26">
        <v>4.8</v>
      </c>
      <c r="D57" s="26">
        <v>0</v>
      </c>
      <c r="E57" s="26">
        <v>4.8</v>
      </c>
      <c r="F57" s="27">
        <v>6400</v>
      </c>
      <c r="G57" s="26"/>
      <c r="H57" s="27">
        <f t="shared" si="32"/>
        <v>6400</v>
      </c>
      <c r="I57" s="28">
        <v>6400</v>
      </c>
      <c r="J57" s="26"/>
      <c r="K57" s="28">
        <f t="shared" si="27"/>
        <v>6400</v>
      </c>
      <c r="M57" s="22"/>
      <c r="GH57" s="4"/>
      <c r="GI57" s="4"/>
      <c r="GJ57" s="4"/>
      <c r="GK57" s="4"/>
      <c r="GL57" s="4"/>
    </row>
    <row r="58" spans="1:194" s="2" customFormat="1" ht="76.5" x14ac:dyDescent="0.25">
      <c r="A58" s="23" t="s">
        <v>108</v>
      </c>
      <c r="B58" s="24" t="s">
        <v>109</v>
      </c>
      <c r="C58" s="26">
        <v>110595.2</v>
      </c>
      <c r="D58" s="26">
        <v>14000</v>
      </c>
      <c r="E58" s="26">
        <v>124595.2</v>
      </c>
      <c r="F58" s="27">
        <v>110595200</v>
      </c>
      <c r="G58" s="26"/>
      <c r="H58" s="27">
        <f t="shared" si="32"/>
        <v>110595200</v>
      </c>
      <c r="I58" s="28">
        <v>110595200</v>
      </c>
      <c r="J58" s="26"/>
      <c r="K58" s="28">
        <f t="shared" si="27"/>
        <v>110595200</v>
      </c>
      <c r="M58" s="22"/>
      <c r="GH58" s="4"/>
      <c r="GI58" s="4"/>
      <c r="GJ58" s="4"/>
      <c r="GK58" s="4"/>
      <c r="GL58" s="4"/>
    </row>
    <row r="59" spans="1:194" s="2" customFormat="1" ht="63.75" x14ac:dyDescent="0.25">
      <c r="A59" s="23" t="s">
        <v>110</v>
      </c>
      <c r="B59" s="24" t="s">
        <v>111</v>
      </c>
      <c r="C59" s="26">
        <v>563.5</v>
      </c>
      <c r="D59" s="26">
        <v>0</v>
      </c>
      <c r="E59" s="26">
        <v>563.5</v>
      </c>
      <c r="F59" s="27">
        <v>563500</v>
      </c>
      <c r="G59" s="26"/>
      <c r="H59" s="27">
        <f t="shared" si="32"/>
        <v>563500</v>
      </c>
      <c r="I59" s="28">
        <v>563500</v>
      </c>
      <c r="J59" s="26"/>
      <c r="K59" s="28">
        <f t="shared" si="27"/>
        <v>563500</v>
      </c>
      <c r="M59" s="22"/>
      <c r="GH59" s="4"/>
      <c r="GI59" s="4"/>
      <c r="GJ59" s="4"/>
      <c r="GK59" s="4"/>
      <c r="GL59" s="4"/>
    </row>
    <row r="60" spans="1:194" s="2" customFormat="1" ht="63.75" x14ac:dyDescent="0.25">
      <c r="A60" s="23" t="s">
        <v>112</v>
      </c>
      <c r="B60" s="24" t="s">
        <v>113</v>
      </c>
      <c r="C60" s="26">
        <v>492.9</v>
      </c>
      <c r="D60" s="26">
        <v>0</v>
      </c>
      <c r="E60" s="26">
        <v>492.9</v>
      </c>
      <c r="F60" s="27">
        <v>492900</v>
      </c>
      <c r="G60" s="26"/>
      <c r="H60" s="27">
        <f t="shared" si="32"/>
        <v>492900</v>
      </c>
      <c r="I60" s="28">
        <v>492900</v>
      </c>
      <c r="J60" s="26"/>
      <c r="K60" s="28">
        <f t="shared" si="27"/>
        <v>492900</v>
      </c>
      <c r="M60" s="22"/>
      <c r="GH60" s="4"/>
      <c r="GI60" s="4"/>
      <c r="GJ60" s="4"/>
      <c r="GK60" s="4"/>
      <c r="GL60" s="4"/>
    </row>
    <row r="61" spans="1:194" s="2" customFormat="1" ht="38.25" x14ac:dyDescent="0.25">
      <c r="A61" s="23" t="s">
        <v>114</v>
      </c>
      <c r="B61" s="36" t="s">
        <v>115</v>
      </c>
      <c r="C61" s="26">
        <v>50</v>
      </c>
      <c r="D61" s="26">
        <v>20</v>
      </c>
      <c r="E61" s="26">
        <v>70</v>
      </c>
      <c r="F61" s="27">
        <v>50000</v>
      </c>
      <c r="G61" s="26"/>
      <c r="H61" s="27">
        <f t="shared" si="32"/>
        <v>50000</v>
      </c>
      <c r="I61" s="28">
        <v>50000</v>
      </c>
      <c r="J61" s="26"/>
      <c r="K61" s="28">
        <f t="shared" si="27"/>
        <v>50000</v>
      </c>
      <c r="M61" s="22"/>
      <c r="GH61" s="4"/>
      <c r="GI61" s="4"/>
      <c r="GJ61" s="4"/>
      <c r="GK61" s="4"/>
      <c r="GL61" s="4"/>
    </row>
    <row r="62" spans="1:194" s="2" customFormat="1" ht="89.25" x14ac:dyDescent="0.25">
      <c r="A62" s="23" t="s">
        <v>116</v>
      </c>
      <c r="B62" s="36" t="s">
        <v>117</v>
      </c>
      <c r="C62" s="26">
        <v>-0.5</v>
      </c>
      <c r="D62" s="26">
        <v>0</v>
      </c>
      <c r="E62" s="26">
        <v>-0.5</v>
      </c>
      <c r="F62" s="27"/>
      <c r="G62" s="26"/>
      <c r="H62" s="27"/>
      <c r="I62" s="28"/>
      <c r="J62" s="26"/>
      <c r="K62" s="28"/>
      <c r="M62" s="22"/>
      <c r="GH62" s="4"/>
      <c r="GI62" s="4"/>
      <c r="GJ62" s="4"/>
      <c r="GK62" s="4"/>
      <c r="GL62" s="4"/>
    </row>
    <row r="63" spans="1:194" s="2" customFormat="1" ht="63.75" x14ac:dyDescent="0.25">
      <c r="A63" s="23" t="s">
        <v>118</v>
      </c>
      <c r="B63" s="36" t="s">
        <v>119</v>
      </c>
      <c r="C63" s="26">
        <v>2405</v>
      </c>
      <c r="D63" s="26">
        <v>-335</v>
      </c>
      <c r="E63" s="26">
        <v>2070</v>
      </c>
      <c r="F63" s="27">
        <v>980000</v>
      </c>
      <c r="G63" s="26"/>
      <c r="H63" s="27">
        <f t="shared" si="32"/>
        <v>980000</v>
      </c>
      <c r="I63" s="28">
        <v>945000</v>
      </c>
      <c r="J63" s="26"/>
      <c r="K63" s="28">
        <f t="shared" si="27"/>
        <v>945000</v>
      </c>
      <c r="M63" s="22"/>
      <c r="GH63" s="4"/>
      <c r="GI63" s="4"/>
      <c r="GJ63" s="4"/>
      <c r="GK63" s="4"/>
      <c r="GL63" s="4"/>
    </row>
    <row r="64" spans="1:194" s="2" customFormat="1" ht="63.75" x14ac:dyDescent="0.25">
      <c r="A64" s="23" t="s">
        <v>120</v>
      </c>
      <c r="B64" s="36" t="s">
        <v>121</v>
      </c>
      <c r="C64" s="26">
        <v>150</v>
      </c>
      <c r="D64" s="26">
        <v>0</v>
      </c>
      <c r="E64" s="26">
        <v>150</v>
      </c>
      <c r="F64" s="27">
        <v>150000</v>
      </c>
      <c r="G64" s="26"/>
      <c r="H64" s="27">
        <f t="shared" si="32"/>
        <v>150000</v>
      </c>
      <c r="I64" s="28">
        <v>150000</v>
      </c>
      <c r="J64" s="26"/>
      <c r="K64" s="28">
        <f t="shared" si="27"/>
        <v>150000</v>
      </c>
      <c r="M64" s="22"/>
      <c r="GH64" s="4"/>
      <c r="GI64" s="4"/>
      <c r="GJ64" s="4"/>
      <c r="GK64" s="4"/>
      <c r="GL64" s="4"/>
    </row>
    <row r="65" spans="1:194" s="2" customFormat="1" ht="51" x14ac:dyDescent="0.25">
      <c r="A65" s="23" t="s">
        <v>122</v>
      </c>
      <c r="B65" s="36" t="s">
        <v>123</v>
      </c>
      <c r="C65" s="26">
        <v>900</v>
      </c>
      <c r="D65" s="26">
        <v>0</v>
      </c>
      <c r="E65" s="26">
        <v>900</v>
      </c>
      <c r="F65" s="27">
        <v>900000</v>
      </c>
      <c r="G65" s="26"/>
      <c r="H65" s="27">
        <f t="shared" si="32"/>
        <v>900000</v>
      </c>
      <c r="I65" s="28">
        <v>900000</v>
      </c>
      <c r="J65" s="26"/>
      <c r="K65" s="28">
        <f t="shared" si="27"/>
        <v>900000</v>
      </c>
      <c r="M65" s="22"/>
      <c r="GH65" s="4"/>
      <c r="GI65" s="4"/>
      <c r="GJ65" s="4"/>
      <c r="GK65" s="4"/>
      <c r="GL65" s="4"/>
    </row>
    <row r="66" spans="1:194" s="2" customFormat="1" ht="25.5" x14ac:dyDescent="0.25">
      <c r="A66" s="23" t="s">
        <v>124</v>
      </c>
      <c r="B66" s="36" t="s">
        <v>125</v>
      </c>
      <c r="C66" s="26">
        <f>C67+C69+C73+C75</f>
        <v>115.69999999999999</v>
      </c>
      <c r="D66" s="26">
        <v>-7.5</v>
      </c>
      <c r="E66" s="26">
        <v>108.2</v>
      </c>
      <c r="F66" s="27"/>
      <c r="G66" s="26"/>
      <c r="H66" s="27"/>
      <c r="I66" s="28"/>
      <c r="J66" s="26"/>
      <c r="K66" s="28"/>
      <c r="M66" s="22"/>
      <c r="GH66" s="4"/>
      <c r="GI66" s="4"/>
      <c r="GJ66" s="4"/>
      <c r="GK66" s="4"/>
      <c r="GL66" s="4"/>
    </row>
    <row r="67" spans="1:194" ht="25.5" x14ac:dyDescent="0.25">
      <c r="A67" s="23" t="s">
        <v>126</v>
      </c>
      <c r="B67" s="36" t="s">
        <v>127</v>
      </c>
      <c r="C67" s="26">
        <f>C68</f>
        <v>0</v>
      </c>
      <c r="D67" s="26">
        <f t="shared" ref="D67:E67" si="34">D68</f>
        <v>6.1</v>
      </c>
      <c r="E67" s="26">
        <f t="shared" si="34"/>
        <v>6.1</v>
      </c>
      <c r="F67" s="27"/>
      <c r="G67" s="26"/>
      <c r="H67" s="27"/>
      <c r="I67" s="28"/>
      <c r="J67" s="26"/>
      <c r="K67" s="28"/>
      <c r="M67" s="22"/>
    </row>
    <row r="68" spans="1:194" ht="38.25" x14ac:dyDescent="0.25">
      <c r="A68" s="23" t="s">
        <v>128</v>
      </c>
      <c r="B68" s="36" t="s">
        <v>129</v>
      </c>
      <c r="C68" s="26">
        <v>0</v>
      </c>
      <c r="D68" s="26">
        <v>6.1</v>
      </c>
      <c r="E68" s="26">
        <v>6.1</v>
      </c>
      <c r="F68" s="27"/>
      <c r="G68" s="26"/>
      <c r="H68" s="27"/>
      <c r="I68" s="28"/>
      <c r="J68" s="26"/>
      <c r="K68" s="28"/>
      <c r="M68" s="22"/>
    </row>
    <row r="69" spans="1:194" x14ac:dyDescent="0.25">
      <c r="A69" s="23" t="s">
        <v>130</v>
      </c>
      <c r="B69" s="36" t="s">
        <v>131</v>
      </c>
      <c r="C69" s="26">
        <f>C71+C72+C70</f>
        <v>92.1</v>
      </c>
      <c r="D69" s="26">
        <f t="shared" ref="D69:E69" si="35">D71+D72+D70</f>
        <v>17.2</v>
      </c>
      <c r="E69" s="26">
        <f t="shared" si="35"/>
        <v>109.30000000000001</v>
      </c>
      <c r="F69" s="27"/>
      <c r="G69" s="26"/>
      <c r="H69" s="27"/>
      <c r="I69" s="28"/>
      <c r="J69" s="26"/>
      <c r="K69" s="28"/>
      <c r="M69" s="22"/>
    </row>
    <row r="70" spans="1:194" x14ac:dyDescent="0.25">
      <c r="A70" s="23" t="s">
        <v>132</v>
      </c>
      <c r="B70" s="36" t="s">
        <v>133</v>
      </c>
      <c r="C70" s="26">
        <v>7.8</v>
      </c>
      <c r="D70" s="26">
        <v>5.9</v>
      </c>
      <c r="E70" s="26">
        <v>13.7</v>
      </c>
      <c r="F70" s="27"/>
      <c r="G70" s="26"/>
      <c r="H70" s="27"/>
      <c r="I70" s="28"/>
      <c r="J70" s="26"/>
      <c r="K70" s="28"/>
      <c r="M70" s="22"/>
    </row>
    <row r="71" spans="1:194" ht="25.5" x14ac:dyDescent="0.25">
      <c r="A71" s="23" t="s">
        <v>134</v>
      </c>
      <c r="B71" s="36" t="s">
        <v>135</v>
      </c>
      <c r="C71" s="26">
        <v>0</v>
      </c>
      <c r="D71" s="26">
        <v>0.2</v>
      </c>
      <c r="E71" s="26">
        <v>0.2</v>
      </c>
      <c r="F71" s="27"/>
      <c r="G71" s="26"/>
      <c r="H71" s="27"/>
      <c r="I71" s="28"/>
      <c r="J71" s="26"/>
      <c r="K71" s="28"/>
      <c r="M71" s="22"/>
    </row>
    <row r="72" spans="1:194" x14ac:dyDescent="0.25">
      <c r="A72" s="23" t="s">
        <v>136</v>
      </c>
      <c r="B72" s="36" t="s">
        <v>137</v>
      </c>
      <c r="C72" s="26">
        <v>84.3</v>
      </c>
      <c r="D72" s="26">
        <v>11.1</v>
      </c>
      <c r="E72" s="26">
        <v>95.4</v>
      </c>
      <c r="F72" s="27"/>
      <c r="G72" s="26"/>
      <c r="H72" s="27"/>
      <c r="I72" s="28"/>
      <c r="J72" s="26"/>
      <c r="K72" s="28"/>
      <c r="M72" s="22"/>
    </row>
    <row r="73" spans="1:194" ht="25.5" x14ac:dyDescent="0.25">
      <c r="A73" s="23" t="s">
        <v>138</v>
      </c>
      <c r="B73" s="36" t="s">
        <v>139</v>
      </c>
      <c r="C73" s="26">
        <f>C74</f>
        <v>0.3</v>
      </c>
      <c r="D73" s="26">
        <f t="shared" ref="D73:E73" si="36">D74</f>
        <v>0</v>
      </c>
      <c r="E73" s="26">
        <f t="shared" si="36"/>
        <v>0.3</v>
      </c>
      <c r="F73" s="27"/>
      <c r="G73" s="26"/>
      <c r="H73" s="27"/>
      <c r="I73" s="28"/>
      <c r="J73" s="26"/>
      <c r="K73" s="28"/>
      <c r="M73" s="22"/>
    </row>
    <row r="74" spans="1:194" ht="25.5" x14ac:dyDescent="0.25">
      <c r="A74" s="23" t="s">
        <v>140</v>
      </c>
      <c r="B74" s="36" t="s">
        <v>141</v>
      </c>
      <c r="C74" s="26">
        <v>0.3</v>
      </c>
      <c r="D74" s="26">
        <v>0</v>
      </c>
      <c r="E74" s="26">
        <v>0.3</v>
      </c>
      <c r="F74" s="27"/>
      <c r="G74" s="26"/>
      <c r="H74" s="27"/>
      <c r="I74" s="28"/>
      <c r="J74" s="26"/>
      <c r="K74" s="28"/>
      <c r="M74" s="22"/>
    </row>
    <row r="75" spans="1:194" ht="25.5" x14ac:dyDescent="0.25">
      <c r="A75" s="23" t="s">
        <v>142</v>
      </c>
      <c r="B75" s="36" t="s">
        <v>143</v>
      </c>
      <c r="C75" s="26">
        <f>C76+C77</f>
        <v>23.3</v>
      </c>
      <c r="D75" s="26">
        <f t="shared" ref="D75:E75" si="37">D76+D77</f>
        <v>-30.8</v>
      </c>
      <c r="E75" s="26">
        <f t="shared" si="37"/>
        <v>-7.5</v>
      </c>
      <c r="F75" s="27"/>
      <c r="G75" s="26"/>
      <c r="H75" s="27"/>
      <c r="I75" s="28"/>
      <c r="J75" s="26"/>
      <c r="K75" s="28"/>
      <c r="M75" s="22"/>
    </row>
    <row r="76" spans="1:194" ht="25.5" x14ac:dyDescent="0.25">
      <c r="A76" s="23" t="s">
        <v>144</v>
      </c>
      <c r="B76" s="36" t="s">
        <v>143</v>
      </c>
      <c r="C76" s="26">
        <v>23.3</v>
      </c>
      <c r="D76" s="26">
        <v>-31.7</v>
      </c>
      <c r="E76" s="26">
        <v>-8.4</v>
      </c>
      <c r="F76" s="27"/>
      <c r="G76" s="26"/>
      <c r="H76" s="27"/>
      <c r="I76" s="28"/>
      <c r="J76" s="26"/>
      <c r="K76" s="28"/>
      <c r="M76" s="22"/>
    </row>
    <row r="77" spans="1:194" ht="38.25" x14ac:dyDescent="0.25">
      <c r="A77" s="23" t="s">
        <v>145</v>
      </c>
      <c r="B77" s="36" t="s">
        <v>146</v>
      </c>
      <c r="C77" s="26">
        <v>0</v>
      </c>
      <c r="D77" s="26">
        <v>0.9</v>
      </c>
      <c r="E77" s="26">
        <v>0.9</v>
      </c>
      <c r="F77" s="27"/>
      <c r="G77" s="26"/>
      <c r="H77" s="27"/>
      <c r="I77" s="28"/>
      <c r="J77" s="26"/>
      <c r="K77" s="28"/>
      <c r="M77" s="22"/>
    </row>
    <row r="78" spans="1:194" s="35" customFormat="1" x14ac:dyDescent="0.25">
      <c r="A78" s="29"/>
      <c r="B78" s="30" t="s">
        <v>147</v>
      </c>
      <c r="C78" s="31">
        <f t="shared" ref="C78:K78" si="38">C79+C95+C112+C125+C137+C140+C166</f>
        <v>5375694.9000000004</v>
      </c>
      <c r="D78" s="31">
        <f t="shared" si="38"/>
        <v>986733.20000000019</v>
      </c>
      <c r="E78" s="31">
        <f t="shared" si="38"/>
        <v>6362428.0999999996</v>
      </c>
      <c r="F78" s="32">
        <f t="shared" si="38"/>
        <v>2726369600</v>
      </c>
      <c r="G78" s="31">
        <f t="shared" si="38"/>
        <v>0</v>
      </c>
      <c r="H78" s="32">
        <f t="shared" si="38"/>
        <v>2726369600</v>
      </c>
      <c r="I78" s="33">
        <f t="shared" si="38"/>
        <v>2765105400</v>
      </c>
      <c r="J78" s="31">
        <f t="shared" si="38"/>
        <v>0</v>
      </c>
      <c r="K78" s="33">
        <f t="shared" si="38"/>
        <v>2765105400</v>
      </c>
      <c r="L78" s="34"/>
      <c r="M78" s="22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  <c r="CT78" s="34"/>
      <c r="CU78" s="34"/>
      <c r="CV78" s="34"/>
      <c r="CW78" s="34"/>
      <c r="CX78" s="34"/>
      <c r="CY78" s="34"/>
      <c r="CZ78" s="34"/>
      <c r="DA78" s="34"/>
      <c r="DB78" s="34"/>
      <c r="DC78" s="34"/>
      <c r="DD78" s="34"/>
      <c r="DE78" s="34"/>
      <c r="DF78" s="34"/>
      <c r="DG78" s="34"/>
      <c r="DH78" s="34"/>
      <c r="DI78" s="34"/>
      <c r="DJ78" s="34"/>
      <c r="DK78" s="34"/>
      <c r="DL78" s="34"/>
      <c r="DM78" s="34"/>
      <c r="DN78" s="34"/>
      <c r="DO78" s="34"/>
      <c r="DP78" s="34"/>
      <c r="DQ78" s="34"/>
      <c r="DR78" s="34"/>
      <c r="DS78" s="34"/>
      <c r="DT78" s="34"/>
      <c r="DU78" s="34"/>
      <c r="DV78" s="34"/>
      <c r="DW78" s="34"/>
      <c r="DX78" s="34"/>
      <c r="DY78" s="34"/>
      <c r="DZ78" s="34"/>
      <c r="EA78" s="34"/>
      <c r="EB78" s="34"/>
      <c r="EC78" s="34"/>
      <c r="ED78" s="34"/>
      <c r="EE78" s="34"/>
      <c r="EF78" s="34"/>
      <c r="EG78" s="34"/>
      <c r="EH78" s="34"/>
      <c r="EI78" s="34"/>
      <c r="EJ78" s="34"/>
      <c r="EK78" s="34"/>
      <c r="EL78" s="34"/>
      <c r="EM78" s="34"/>
      <c r="EN78" s="34"/>
      <c r="EO78" s="34"/>
      <c r="EP78" s="34"/>
      <c r="EQ78" s="34"/>
      <c r="ER78" s="34"/>
      <c r="ES78" s="34"/>
      <c r="ET78" s="34"/>
      <c r="EU78" s="34"/>
      <c r="EV78" s="34"/>
      <c r="EW78" s="34"/>
      <c r="EX78" s="34"/>
      <c r="EY78" s="34"/>
      <c r="EZ78" s="34"/>
      <c r="FA78" s="34"/>
      <c r="FB78" s="34"/>
      <c r="FC78" s="34"/>
      <c r="FD78" s="34"/>
      <c r="FE78" s="34"/>
      <c r="FF78" s="34"/>
      <c r="FG78" s="34"/>
      <c r="FH78" s="34"/>
      <c r="FI78" s="34"/>
      <c r="FJ78" s="34"/>
      <c r="FK78" s="34"/>
      <c r="FL78" s="34"/>
      <c r="FM78" s="34"/>
      <c r="FN78" s="34"/>
      <c r="FO78" s="34"/>
      <c r="FP78" s="34"/>
      <c r="FQ78" s="34"/>
      <c r="FR78" s="34"/>
      <c r="FS78" s="34"/>
      <c r="FT78" s="34"/>
      <c r="FU78" s="34"/>
      <c r="FV78" s="34"/>
      <c r="FW78" s="34"/>
      <c r="FX78" s="34"/>
      <c r="FY78" s="34"/>
      <c r="FZ78" s="34"/>
      <c r="GA78" s="34"/>
      <c r="GB78" s="34"/>
      <c r="GC78" s="34"/>
      <c r="GD78" s="34"/>
      <c r="GE78" s="34"/>
      <c r="GF78" s="34"/>
      <c r="GG78" s="34"/>
    </row>
    <row r="79" spans="1:194" ht="38.25" x14ac:dyDescent="0.25">
      <c r="A79" s="23" t="s">
        <v>148</v>
      </c>
      <c r="B79" s="36" t="s">
        <v>149</v>
      </c>
      <c r="C79" s="26">
        <f>C80+C82+C84+C86+C93+C90</f>
        <v>794750.4</v>
      </c>
      <c r="D79" s="26">
        <f t="shared" ref="D79:E79" si="39">D80+D82+D84+D86+D93+D90</f>
        <v>1905594.5</v>
      </c>
      <c r="E79" s="26">
        <f t="shared" si="39"/>
        <v>2700344.9000000004</v>
      </c>
      <c r="F79" s="27">
        <f>F80+F82+F84+F86+F93</f>
        <v>427310000</v>
      </c>
      <c r="G79" s="26">
        <f>G80+G82+G84+G86+G93</f>
        <v>0</v>
      </c>
      <c r="H79" s="27">
        <f>F79+G79</f>
        <v>427310000</v>
      </c>
      <c r="I79" s="28">
        <f>I80+I82+I84+I86+I93</f>
        <v>415902000</v>
      </c>
      <c r="J79" s="26">
        <f>J80+J82+J84+J86+J93</f>
        <v>0</v>
      </c>
      <c r="K79" s="28">
        <f>I79+J79</f>
        <v>415902000</v>
      </c>
      <c r="M79" s="22"/>
    </row>
    <row r="80" spans="1:194" ht="63.75" x14ac:dyDescent="0.25">
      <c r="A80" s="23" t="s">
        <v>150</v>
      </c>
      <c r="B80" s="36" t="s">
        <v>151</v>
      </c>
      <c r="C80" s="26">
        <f>C81</f>
        <v>167400</v>
      </c>
      <c r="D80" s="26">
        <f t="shared" ref="D80:E80" si="40">D81</f>
        <v>77046</v>
      </c>
      <c r="E80" s="26">
        <f t="shared" si="40"/>
        <v>244446</v>
      </c>
      <c r="F80" s="27">
        <f>F81</f>
        <v>17750000</v>
      </c>
      <c r="G80" s="26">
        <f>G81</f>
        <v>0</v>
      </c>
      <c r="H80" s="27">
        <f t="shared" ref="H80:H94" si="41">F80+G80</f>
        <v>17750000</v>
      </c>
      <c r="I80" s="28">
        <f>I81</f>
        <v>18100000</v>
      </c>
      <c r="J80" s="26">
        <f>J81</f>
        <v>0</v>
      </c>
      <c r="K80" s="28">
        <f t="shared" ref="K80:K94" si="42">I80+J80</f>
        <v>18100000</v>
      </c>
      <c r="M80" s="22"/>
    </row>
    <row r="81" spans="1:194" ht="51" x14ac:dyDescent="0.25">
      <c r="A81" s="23" t="s">
        <v>152</v>
      </c>
      <c r="B81" s="24" t="s">
        <v>153</v>
      </c>
      <c r="C81" s="26">
        <v>167400</v>
      </c>
      <c r="D81" s="26">
        <v>77046</v>
      </c>
      <c r="E81" s="26">
        <v>244446</v>
      </c>
      <c r="F81" s="27">
        <v>17750000</v>
      </c>
      <c r="G81" s="26"/>
      <c r="H81" s="27">
        <f t="shared" si="41"/>
        <v>17750000</v>
      </c>
      <c r="I81" s="28">
        <v>18100000</v>
      </c>
      <c r="J81" s="26"/>
      <c r="K81" s="28">
        <f t="shared" si="42"/>
        <v>18100000</v>
      </c>
      <c r="M81" s="22"/>
    </row>
    <row r="82" spans="1:194" x14ac:dyDescent="0.25">
      <c r="A82" s="23" t="s">
        <v>154</v>
      </c>
      <c r="B82" s="24" t="s">
        <v>155</v>
      </c>
      <c r="C82" s="26">
        <f>C83</f>
        <v>390575.8</v>
      </c>
      <c r="D82" s="26">
        <f t="shared" ref="D82:K82" si="43">D83</f>
        <v>1816424.2</v>
      </c>
      <c r="E82" s="26">
        <f t="shared" si="43"/>
        <v>2207000</v>
      </c>
      <c r="F82" s="25">
        <f t="shared" si="43"/>
        <v>251210000</v>
      </c>
      <c r="G82" s="25">
        <f t="shared" si="43"/>
        <v>0</v>
      </c>
      <c r="H82" s="25">
        <f t="shared" si="43"/>
        <v>251210000</v>
      </c>
      <c r="I82" s="25">
        <f t="shared" si="43"/>
        <v>254484000</v>
      </c>
      <c r="J82" s="25">
        <f t="shared" si="43"/>
        <v>0</v>
      </c>
      <c r="K82" s="25">
        <f t="shared" si="43"/>
        <v>254484000</v>
      </c>
      <c r="M82" s="22"/>
    </row>
    <row r="83" spans="1:194" s="2" customFormat="1" ht="25.5" x14ac:dyDescent="0.25">
      <c r="A83" s="23" t="s">
        <v>156</v>
      </c>
      <c r="B83" s="24" t="s">
        <v>157</v>
      </c>
      <c r="C83" s="26">
        <v>390575.8</v>
      </c>
      <c r="D83" s="26">
        <v>1816424.2</v>
      </c>
      <c r="E83" s="26">
        <v>2207000</v>
      </c>
      <c r="F83" s="27">
        <v>251210000</v>
      </c>
      <c r="G83" s="26"/>
      <c r="H83" s="27">
        <f t="shared" si="41"/>
        <v>251210000</v>
      </c>
      <c r="I83" s="28">
        <v>254484000</v>
      </c>
      <c r="J83" s="26"/>
      <c r="K83" s="28">
        <f t="shared" si="42"/>
        <v>254484000</v>
      </c>
      <c r="M83" s="22"/>
      <c r="GH83" s="4"/>
      <c r="GI83" s="4"/>
      <c r="GJ83" s="4"/>
      <c r="GK83" s="4"/>
      <c r="GL83" s="4"/>
    </row>
    <row r="84" spans="1:194" s="2" customFormat="1" ht="25.5" x14ac:dyDescent="0.25">
      <c r="A84" s="23" t="s">
        <v>158</v>
      </c>
      <c r="B84" s="24" t="s">
        <v>159</v>
      </c>
      <c r="C84" s="26">
        <f>C85</f>
        <v>43025</v>
      </c>
      <c r="D84" s="26">
        <f t="shared" ref="D84:E84" si="44">D85</f>
        <v>0</v>
      </c>
      <c r="E84" s="26">
        <f t="shared" si="44"/>
        <v>43025</v>
      </c>
      <c r="F84" s="27">
        <f t="shared" ref="F84" si="45">F85</f>
        <v>43025000</v>
      </c>
      <c r="G84" s="26">
        <f>G85</f>
        <v>0</v>
      </c>
      <c r="H84" s="27">
        <f t="shared" si="41"/>
        <v>43025000</v>
      </c>
      <c r="I84" s="28">
        <f t="shared" ref="I84" si="46">I85</f>
        <v>43025000</v>
      </c>
      <c r="J84" s="26">
        <f>J85</f>
        <v>0</v>
      </c>
      <c r="K84" s="28">
        <f t="shared" si="42"/>
        <v>43025000</v>
      </c>
      <c r="M84" s="22"/>
      <c r="GH84" s="4"/>
      <c r="GI84" s="4"/>
      <c r="GJ84" s="4"/>
      <c r="GK84" s="4"/>
      <c r="GL84" s="4"/>
    </row>
    <row r="85" spans="1:194" s="2" customFormat="1" ht="38.25" x14ac:dyDescent="0.25">
      <c r="A85" s="23" t="s">
        <v>160</v>
      </c>
      <c r="B85" s="24" t="s">
        <v>161</v>
      </c>
      <c r="C85" s="26">
        <v>43025</v>
      </c>
      <c r="D85" s="26">
        <v>0</v>
      </c>
      <c r="E85" s="26">
        <v>43025</v>
      </c>
      <c r="F85" s="27">
        <v>43025000</v>
      </c>
      <c r="G85" s="26"/>
      <c r="H85" s="27">
        <f t="shared" si="41"/>
        <v>43025000</v>
      </c>
      <c r="I85" s="28">
        <v>43025000</v>
      </c>
      <c r="J85" s="26"/>
      <c r="K85" s="28">
        <f t="shared" si="42"/>
        <v>43025000</v>
      </c>
      <c r="M85" s="22"/>
      <c r="GH85" s="4"/>
      <c r="GI85" s="4"/>
      <c r="GJ85" s="4"/>
      <c r="GK85" s="4"/>
      <c r="GL85" s="4"/>
    </row>
    <row r="86" spans="1:194" s="2" customFormat="1" ht="63.75" x14ac:dyDescent="0.25">
      <c r="A86" s="23" t="s">
        <v>162</v>
      </c>
      <c r="B86" s="36" t="s">
        <v>163</v>
      </c>
      <c r="C86" s="26">
        <v>185111.7</v>
      </c>
      <c r="D86" s="26">
        <v>11867</v>
      </c>
      <c r="E86" s="26">
        <v>196978.7</v>
      </c>
      <c r="F86" s="27">
        <f t="shared" ref="F86" si="47">F87+F88+F89</f>
        <v>106693500</v>
      </c>
      <c r="G86" s="26">
        <f>G87+G88+G89</f>
        <v>0</v>
      </c>
      <c r="H86" s="27">
        <f t="shared" si="41"/>
        <v>106693500</v>
      </c>
      <c r="I86" s="28">
        <f t="shared" ref="I86" si="48">I87+I88+I89</f>
        <v>91661500</v>
      </c>
      <c r="J86" s="26">
        <f>J87+J88+J89</f>
        <v>0</v>
      </c>
      <c r="K86" s="28">
        <f t="shared" si="42"/>
        <v>91661500</v>
      </c>
      <c r="M86" s="22"/>
      <c r="GH86" s="4"/>
      <c r="GI86" s="4"/>
      <c r="GJ86" s="4"/>
      <c r="GK86" s="4"/>
      <c r="GL86" s="4"/>
    </row>
    <row r="87" spans="1:194" s="2" customFormat="1" ht="63.75" x14ac:dyDescent="0.25">
      <c r="A87" s="23" t="s">
        <v>164</v>
      </c>
      <c r="B87" s="36" t="s">
        <v>165</v>
      </c>
      <c r="C87" s="26">
        <v>10000</v>
      </c>
      <c r="D87" s="26">
        <v>0</v>
      </c>
      <c r="E87" s="26">
        <v>10000</v>
      </c>
      <c r="F87" s="27">
        <v>6000000</v>
      </c>
      <c r="G87" s="26"/>
      <c r="H87" s="27">
        <f t="shared" si="41"/>
        <v>6000000</v>
      </c>
      <c r="I87" s="28">
        <v>6000000</v>
      </c>
      <c r="J87" s="26"/>
      <c r="K87" s="28">
        <f t="shared" si="42"/>
        <v>6000000</v>
      </c>
      <c r="M87" s="22"/>
      <c r="GH87" s="4"/>
      <c r="GI87" s="4"/>
      <c r="GJ87" s="4"/>
      <c r="GK87" s="4"/>
      <c r="GL87" s="4"/>
    </row>
    <row r="88" spans="1:194" s="2" customFormat="1" ht="63.75" x14ac:dyDescent="0.25">
      <c r="A88" s="23" t="s">
        <v>166</v>
      </c>
      <c r="B88" s="24" t="s">
        <v>167</v>
      </c>
      <c r="C88" s="26">
        <v>16611.7</v>
      </c>
      <c r="D88" s="26">
        <v>-33</v>
      </c>
      <c r="E88" s="26">
        <v>16578.7</v>
      </c>
      <c r="F88" s="27">
        <v>15693500</v>
      </c>
      <c r="G88" s="26"/>
      <c r="H88" s="27">
        <f t="shared" si="41"/>
        <v>15693500</v>
      </c>
      <c r="I88" s="28">
        <v>15693500</v>
      </c>
      <c r="J88" s="26"/>
      <c r="K88" s="28">
        <f t="shared" si="42"/>
        <v>15693500</v>
      </c>
      <c r="M88" s="22"/>
      <c r="GH88" s="4"/>
      <c r="GI88" s="4"/>
      <c r="GJ88" s="4"/>
      <c r="GK88" s="4"/>
      <c r="GL88" s="4"/>
    </row>
    <row r="89" spans="1:194" s="2" customFormat="1" ht="26.25" customHeight="1" x14ac:dyDescent="0.25">
      <c r="A89" s="23" t="s">
        <v>168</v>
      </c>
      <c r="B89" s="36" t="s">
        <v>169</v>
      </c>
      <c r="C89" s="26">
        <v>158500</v>
      </c>
      <c r="D89" s="26">
        <v>11900</v>
      </c>
      <c r="E89" s="26">
        <v>170400</v>
      </c>
      <c r="F89" s="27">
        <v>85000000</v>
      </c>
      <c r="G89" s="26"/>
      <c r="H89" s="27">
        <f t="shared" si="41"/>
        <v>85000000</v>
      </c>
      <c r="I89" s="28">
        <v>69968000</v>
      </c>
      <c r="J89" s="26"/>
      <c r="K89" s="28">
        <f t="shared" si="42"/>
        <v>69968000</v>
      </c>
      <c r="M89" s="22"/>
      <c r="GH89" s="4"/>
      <c r="GI89" s="4"/>
      <c r="GJ89" s="4"/>
      <c r="GK89" s="4"/>
      <c r="GL89" s="4"/>
    </row>
    <row r="90" spans="1:194" s="2" customFormat="1" ht="38.25" x14ac:dyDescent="0.25">
      <c r="A90" s="23" t="s">
        <v>170</v>
      </c>
      <c r="B90" s="36" t="s">
        <v>171</v>
      </c>
      <c r="C90" s="26">
        <v>13.5</v>
      </c>
      <c r="D90" s="26">
        <v>0.6</v>
      </c>
      <c r="E90" s="26">
        <v>14.1</v>
      </c>
      <c r="F90" s="27"/>
      <c r="G90" s="26"/>
      <c r="H90" s="27"/>
      <c r="I90" s="28"/>
      <c r="J90" s="26"/>
      <c r="K90" s="28"/>
      <c r="M90" s="22"/>
      <c r="GH90" s="4"/>
      <c r="GI90" s="4"/>
      <c r="GJ90" s="4"/>
      <c r="GK90" s="4"/>
      <c r="GL90" s="4"/>
    </row>
    <row r="91" spans="1:194" s="2" customFormat="1" ht="38.25" x14ac:dyDescent="0.25">
      <c r="A91" s="23" t="s">
        <v>172</v>
      </c>
      <c r="B91" s="36" t="s">
        <v>173</v>
      </c>
      <c r="C91" s="26">
        <v>13.5</v>
      </c>
      <c r="D91" s="26">
        <v>0.6</v>
      </c>
      <c r="E91" s="26">
        <v>14.1</v>
      </c>
      <c r="F91" s="27"/>
      <c r="G91" s="26"/>
      <c r="H91" s="27"/>
      <c r="I91" s="28"/>
      <c r="J91" s="26"/>
      <c r="K91" s="28"/>
      <c r="M91" s="22"/>
      <c r="GH91" s="4"/>
      <c r="GI91" s="4"/>
      <c r="GJ91" s="4"/>
      <c r="GK91" s="4"/>
      <c r="GL91" s="4"/>
    </row>
    <row r="92" spans="1:194" s="2" customFormat="1" ht="76.5" x14ac:dyDescent="0.25">
      <c r="A92" s="23" t="s">
        <v>174</v>
      </c>
      <c r="B92" s="36" t="s">
        <v>175</v>
      </c>
      <c r="C92" s="26">
        <v>13.5</v>
      </c>
      <c r="D92" s="26">
        <v>0.6</v>
      </c>
      <c r="E92" s="26">
        <v>14.1</v>
      </c>
      <c r="F92" s="27"/>
      <c r="G92" s="26"/>
      <c r="H92" s="27"/>
      <c r="I92" s="28"/>
      <c r="J92" s="26"/>
      <c r="K92" s="28"/>
      <c r="M92" s="22"/>
      <c r="GH92" s="4"/>
      <c r="GI92" s="4"/>
      <c r="GJ92" s="4"/>
      <c r="GK92" s="4"/>
      <c r="GL92" s="4"/>
    </row>
    <row r="93" spans="1:194" s="2" customFormat="1" ht="63.75" x14ac:dyDescent="0.25">
      <c r="A93" s="23" t="s">
        <v>176</v>
      </c>
      <c r="B93" s="36" t="s">
        <v>177</v>
      </c>
      <c r="C93" s="26">
        <v>8624.4</v>
      </c>
      <c r="D93" s="26">
        <v>256.7</v>
      </c>
      <c r="E93" s="26">
        <v>8881.1</v>
      </c>
      <c r="F93" s="27">
        <f>F94</f>
        <v>8631500</v>
      </c>
      <c r="G93" s="26">
        <f>G94</f>
        <v>0</v>
      </c>
      <c r="H93" s="27">
        <f t="shared" si="41"/>
        <v>8631500</v>
      </c>
      <c r="I93" s="28">
        <f>I94</f>
        <v>8631500</v>
      </c>
      <c r="J93" s="26">
        <f>J94</f>
        <v>0</v>
      </c>
      <c r="K93" s="28">
        <f t="shared" si="42"/>
        <v>8631500</v>
      </c>
      <c r="M93" s="22"/>
      <c r="GH93" s="4"/>
      <c r="GI93" s="4"/>
      <c r="GJ93" s="4"/>
      <c r="GK93" s="4"/>
      <c r="GL93" s="4"/>
    </row>
    <row r="94" spans="1:194" s="2" customFormat="1" ht="76.5" x14ac:dyDescent="0.25">
      <c r="A94" s="23" t="s">
        <v>178</v>
      </c>
      <c r="B94" s="24" t="s">
        <v>179</v>
      </c>
      <c r="C94" s="26">
        <v>8624.4</v>
      </c>
      <c r="D94" s="26">
        <v>256.7</v>
      </c>
      <c r="E94" s="26">
        <v>8881.1</v>
      </c>
      <c r="F94" s="27">
        <v>8631500</v>
      </c>
      <c r="G94" s="26"/>
      <c r="H94" s="27">
        <f t="shared" si="41"/>
        <v>8631500</v>
      </c>
      <c r="I94" s="28">
        <v>8631500</v>
      </c>
      <c r="J94" s="26"/>
      <c r="K94" s="28">
        <f t="shared" si="42"/>
        <v>8631500</v>
      </c>
      <c r="M94" s="22"/>
      <c r="GH94" s="4"/>
      <c r="GI94" s="4"/>
      <c r="GJ94" s="4"/>
      <c r="GK94" s="4"/>
      <c r="GL94" s="4"/>
    </row>
    <row r="95" spans="1:194" s="2" customFormat="1" x14ac:dyDescent="0.25">
      <c r="A95" s="23" t="s">
        <v>180</v>
      </c>
      <c r="B95" s="24" t="s">
        <v>181</v>
      </c>
      <c r="C95" s="26">
        <f>C96+C103+C108</f>
        <v>252889.89999999997</v>
      </c>
      <c r="D95" s="26">
        <f t="shared" ref="D95:E95" si="49">D96+D103+D108</f>
        <v>89607.1</v>
      </c>
      <c r="E95" s="26">
        <f t="shared" si="49"/>
        <v>342497</v>
      </c>
      <c r="F95" s="27">
        <f>F96+F103+F108</f>
        <v>233378200</v>
      </c>
      <c r="G95" s="26">
        <f>G96+G103+G108</f>
        <v>0</v>
      </c>
      <c r="H95" s="27">
        <f>F95+G95</f>
        <v>233378200</v>
      </c>
      <c r="I95" s="28">
        <f>I96+I103+I108</f>
        <v>239840900</v>
      </c>
      <c r="J95" s="26"/>
      <c r="K95" s="28">
        <f>I95+J95</f>
        <v>239840900</v>
      </c>
      <c r="M95" s="22"/>
      <c r="GH95" s="4"/>
      <c r="GI95" s="4"/>
      <c r="GJ95" s="4"/>
      <c r="GK95" s="4"/>
      <c r="GL95" s="4"/>
    </row>
    <row r="96" spans="1:194" s="2" customFormat="1" x14ac:dyDescent="0.25">
      <c r="A96" s="23" t="s">
        <v>182</v>
      </c>
      <c r="B96" s="24" t="s">
        <v>183</v>
      </c>
      <c r="C96" s="26">
        <f>C97+C98+C99+C102</f>
        <v>90094.7</v>
      </c>
      <c r="D96" s="26">
        <f t="shared" ref="D96:E96" si="50">D97+D98+D99+D102</f>
        <v>51616.3</v>
      </c>
      <c r="E96" s="26">
        <f t="shared" si="50"/>
        <v>141711</v>
      </c>
      <c r="F96" s="27">
        <f>F97+F98+F99+F102</f>
        <v>80817100</v>
      </c>
      <c r="G96" s="26">
        <f>G97+G98+G99+G102</f>
        <v>0</v>
      </c>
      <c r="H96" s="27">
        <f t="shared" ref="H96:H111" si="51">F96+G96</f>
        <v>80817100</v>
      </c>
      <c r="I96" s="28">
        <f>I97+I98+I99+I102</f>
        <v>80817100</v>
      </c>
      <c r="J96" s="26">
        <f>J97+J98+J99+J102</f>
        <v>0</v>
      </c>
      <c r="K96" s="28">
        <f t="shared" ref="K96:K111" si="52">I96+J96</f>
        <v>80817100</v>
      </c>
      <c r="M96" s="22"/>
      <c r="GH96" s="4"/>
      <c r="GI96" s="4"/>
      <c r="GJ96" s="4"/>
      <c r="GK96" s="4"/>
      <c r="GL96" s="4"/>
    </row>
    <row r="97" spans="1:194" s="2" customFormat="1" ht="25.5" x14ac:dyDescent="0.25">
      <c r="A97" s="23" t="s">
        <v>184</v>
      </c>
      <c r="B97" s="24" t="s">
        <v>185</v>
      </c>
      <c r="C97" s="26">
        <v>49205.599999999999</v>
      </c>
      <c r="D97" s="26">
        <v>5133.1000000000004</v>
      </c>
      <c r="E97" s="26">
        <v>54338.7</v>
      </c>
      <c r="F97" s="27">
        <v>14023700</v>
      </c>
      <c r="G97" s="26"/>
      <c r="H97" s="27">
        <f t="shared" si="51"/>
        <v>14023700</v>
      </c>
      <c r="I97" s="28">
        <v>14023700</v>
      </c>
      <c r="J97" s="26"/>
      <c r="K97" s="28">
        <f t="shared" si="52"/>
        <v>14023700</v>
      </c>
      <c r="M97" s="22"/>
      <c r="GH97" s="4"/>
      <c r="GI97" s="4"/>
      <c r="GJ97" s="4"/>
      <c r="GK97" s="4"/>
      <c r="GL97" s="4"/>
    </row>
    <row r="98" spans="1:194" s="2" customFormat="1" x14ac:dyDescent="0.25">
      <c r="A98" s="23" t="s">
        <v>186</v>
      </c>
      <c r="B98" s="24" t="s">
        <v>187</v>
      </c>
      <c r="C98" s="26">
        <v>18425.599999999999</v>
      </c>
      <c r="D98" s="26">
        <v>-883.7</v>
      </c>
      <c r="E98" s="26">
        <v>17541.900000000001</v>
      </c>
      <c r="F98" s="27">
        <v>15084000</v>
      </c>
      <c r="G98" s="26"/>
      <c r="H98" s="27">
        <f t="shared" si="51"/>
        <v>15084000</v>
      </c>
      <c r="I98" s="28">
        <v>15084000</v>
      </c>
      <c r="J98" s="26"/>
      <c r="K98" s="28">
        <f t="shared" si="52"/>
        <v>15084000</v>
      </c>
      <c r="M98" s="22"/>
      <c r="GH98" s="4"/>
      <c r="GI98" s="4"/>
      <c r="GJ98" s="4"/>
      <c r="GK98" s="4"/>
      <c r="GL98" s="4"/>
    </row>
    <row r="99" spans="1:194" s="2" customFormat="1" x14ac:dyDescent="0.25">
      <c r="A99" s="23" t="s">
        <v>188</v>
      </c>
      <c r="B99" s="24" t="s">
        <v>189</v>
      </c>
      <c r="C99" s="26">
        <f>C100+C101</f>
        <v>4560.5</v>
      </c>
      <c r="D99" s="26">
        <f t="shared" ref="D99:E99" si="53">D100+D101</f>
        <v>52234.6</v>
      </c>
      <c r="E99" s="26">
        <f t="shared" si="53"/>
        <v>56795.1</v>
      </c>
      <c r="F99" s="27">
        <v>41802000</v>
      </c>
      <c r="G99" s="26"/>
      <c r="H99" s="27">
        <f t="shared" si="51"/>
        <v>41802000</v>
      </c>
      <c r="I99" s="28">
        <v>41802000</v>
      </c>
      <c r="J99" s="26"/>
      <c r="K99" s="28">
        <f t="shared" si="52"/>
        <v>41802000</v>
      </c>
      <c r="M99" s="22"/>
      <c r="GH99" s="4"/>
      <c r="GI99" s="4"/>
      <c r="GJ99" s="4"/>
      <c r="GK99" s="4"/>
      <c r="GL99" s="4"/>
    </row>
    <row r="100" spans="1:194" s="2" customFormat="1" x14ac:dyDescent="0.25">
      <c r="A100" s="23" t="s">
        <v>190</v>
      </c>
      <c r="B100" s="24" t="s">
        <v>191</v>
      </c>
      <c r="C100" s="26">
        <v>3247.4</v>
      </c>
      <c r="D100" s="26">
        <v>52040.7</v>
      </c>
      <c r="E100" s="26">
        <v>55288.1</v>
      </c>
      <c r="F100" s="27"/>
      <c r="G100" s="26"/>
      <c r="H100" s="27"/>
      <c r="I100" s="28"/>
      <c r="J100" s="26"/>
      <c r="K100" s="28"/>
      <c r="M100" s="22"/>
      <c r="GH100" s="4"/>
      <c r="GI100" s="4"/>
      <c r="GJ100" s="4"/>
      <c r="GK100" s="4"/>
      <c r="GL100" s="4"/>
    </row>
    <row r="101" spans="1:194" s="2" customFormat="1" x14ac:dyDescent="0.25">
      <c r="A101" s="23" t="s">
        <v>192</v>
      </c>
      <c r="B101" s="24" t="s">
        <v>193</v>
      </c>
      <c r="C101" s="26">
        <v>1313.1</v>
      </c>
      <c r="D101" s="26">
        <v>193.9</v>
      </c>
      <c r="E101" s="26">
        <v>1507</v>
      </c>
      <c r="F101" s="27"/>
      <c r="G101" s="26"/>
      <c r="H101" s="27"/>
      <c r="I101" s="28"/>
      <c r="J101" s="26"/>
      <c r="K101" s="28"/>
      <c r="M101" s="22"/>
      <c r="GH101" s="4"/>
      <c r="GI101" s="4"/>
      <c r="GJ101" s="4"/>
      <c r="GK101" s="4"/>
      <c r="GL101" s="4"/>
    </row>
    <row r="102" spans="1:194" s="2" customFormat="1" ht="38.25" x14ac:dyDescent="0.25">
      <c r="A102" s="23" t="s">
        <v>194</v>
      </c>
      <c r="B102" s="24" t="s">
        <v>195</v>
      </c>
      <c r="C102" s="26">
        <v>17903</v>
      </c>
      <c r="D102" s="26">
        <v>-4867.7</v>
      </c>
      <c r="E102" s="26">
        <v>13035.3</v>
      </c>
      <c r="F102" s="27">
        <v>9907400</v>
      </c>
      <c r="G102" s="26"/>
      <c r="H102" s="27">
        <f t="shared" si="51"/>
        <v>9907400</v>
      </c>
      <c r="I102" s="28">
        <v>9907400</v>
      </c>
      <c r="J102" s="26"/>
      <c r="K102" s="28">
        <f t="shared" si="52"/>
        <v>9907400</v>
      </c>
      <c r="M102" s="22"/>
      <c r="GH102" s="4"/>
      <c r="GI102" s="4"/>
      <c r="GJ102" s="4"/>
      <c r="GK102" s="4"/>
      <c r="GL102" s="4"/>
    </row>
    <row r="103" spans="1:194" s="2" customFormat="1" x14ac:dyDescent="0.25">
      <c r="A103" s="23" t="s">
        <v>196</v>
      </c>
      <c r="B103" s="24" t="s">
        <v>197</v>
      </c>
      <c r="C103" s="26">
        <f>C104+C105+C106+C107</f>
        <v>117127.4</v>
      </c>
      <c r="D103" s="26">
        <f t="shared" ref="D103:E103" si="54">D104+D105+D106+D107</f>
        <v>13712.2</v>
      </c>
      <c r="E103" s="26">
        <f t="shared" si="54"/>
        <v>130839.59999999999</v>
      </c>
      <c r="F103" s="27">
        <f>F104+F105+F106+F107</f>
        <v>106205300</v>
      </c>
      <c r="G103" s="26">
        <f>G104+G105+G106+G107</f>
        <v>0</v>
      </c>
      <c r="H103" s="27">
        <f t="shared" si="51"/>
        <v>106205300</v>
      </c>
      <c r="I103" s="28">
        <f>I104+I105+I106+I107</f>
        <v>107467000</v>
      </c>
      <c r="J103" s="26">
        <f>J104+J105+J106+J107</f>
        <v>0</v>
      </c>
      <c r="K103" s="28">
        <f t="shared" si="52"/>
        <v>107467000</v>
      </c>
      <c r="M103" s="22"/>
      <c r="GH103" s="4"/>
      <c r="GI103" s="4"/>
      <c r="GJ103" s="4"/>
      <c r="GK103" s="4"/>
      <c r="GL103" s="4"/>
    </row>
    <row r="104" spans="1:194" s="2" customFormat="1" ht="51" x14ac:dyDescent="0.25">
      <c r="A104" s="23" t="s">
        <v>198</v>
      </c>
      <c r="B104" s="24" t="s">
        <v>199</v>
      </c>
      <c r="C104" s="26">
        <v>38394.5</v>
      </c>
      <c r="D104" s="26">
        <v>15115.4</v>
      </c>
      <c r="E104" s="26">
        <v>53509.9</v>
      </c>
      <c r="F104" s="27">
        <v>39558000</v>
      </c>
      <c r="G104" s="26"/>
      <c r="H104" s="27">
        <f t="shared" si="51"/>
        <v>39558000</v>
      </c>
      <c r="I104" s="28">
        <v>40721400</v>
      </c>
      <c r="J104" s="26"/>
      <c r="K104" s="28">
        <f t="shared" si="52"/>
        <v>40721400</v>
      </c>
      <c r="M104" s="22"/>
      <c r="GH104" s="4"/>
      <c r="GI104" s="4"/>
      <c r="GJ104" s="4"/>
      <c r="GK104" s="4"/>
      <c r="GL104" s="4"/>
    </row>
    <row r="105" spans="1:194" s="2" customFormat="1" ht="25.5" x14ac:dyDescent="0.25">
      <c r="A105" s="23" t="s">
        <v>200</v>
      </c>
      <c r="B105" s="24" t="s">
        <v>201</v>
      </c>
      <c r="C105" s="26">
        <v>72184</v>
      </c>
      <c r="D105" s="26">
        <v>965</v>
      </c>
      <c r="E105" s="26">
        <v>73149</v>
      </c>
      <c r="F105" s="27">
        <v>60000000</v>
      </c>
      <c r="G105" s="26"/>
      <c r="H105" s="27">
        <f t="shared" si="51"/>
        <v>60000000</v>
      </c>
      <c r="I105" s="28">
        <v>60000000</v>
      </c>
      <c r="J105" s="26"/>
      <c r="K105" s="28">
        <f t="shared" si="52"/>
        <v>60000000</v>
      </c>
      <c r="M105" s="22"/>
      <c r="GH105" s="4"/>
      <c r="GI105" s="4"/>
      <c r="GJ105" s="4"/>
      <c r="GK105" s="4"/>
      <c r="GL105" s="4"/>
    </row>
    <row r="106" spans="1:194" s="2" customFormat="1" ht="51" x14ac:dyDescent="0.25">
      <c r="A106" s="23" t="s">
        <v>202</v>
      </c>
      <c r="B106" s="24" t="s">
        <v>203</v>
      </c>
      <c r="C106" s="26">
        <v>5597.2</v>
      </c>
      <c r="D106" s="26">
        <v>-2547.1999999999998</v>
      </c>
      <c r="E106" s="26">
        <v>3050</v>
      </c>
      <c r="F106" s="27">
        <v>5666700</v>
      </c>
      <c r="G106" s="26"/>
      <c r="H106" s="27">
        <f t="shared" si="51"/>
        <v>5666700</v>
      </c>
      <c r="I106" s="28">
        <v>5736200</v>
      </c>
      <c r="J106" s="26"/>
      <c r="K106" s="28">
        <f t="shared" si="52"/>
        <v>5736200</v>
      </c>
      <c r="M106" s="22"/>
      <c r="GH106" s="4"/>
      <c r="GI106" s="4"/>
      <c r="GJ106" s="4"/>
      <c r="GK106" s="4"/>
      <c r="GL106" s="4"/>
    </row>
    <row r="107" spans="1:194" s="2" customFormat="1" ht="25.5" x14ac:dyDescent="0.25">
      <c r="A107" s="23" t="s">
        <v>204</v>
      </c>
      <c r="B107" s="24" t="s">
        <v>205</v>
      </c>
      <c r="C107" s="26">
        <v>951.7</v>
      </c>
      <c r="D107" s="26">
        <v>179</v>
      </c>
      <c r="E107" s="26">
        <v>1130.7</v>
      </c>
      <c r="F107" s="27">
        <v>980600</v>
      </c>
      <c r="G107" s="26"/>
      <c r="H107" s="27">
        <f t="shared" si="51"/>
        <v>980600</v>
      </c>
      <c r="I107" s="28">
        <v>1009400</v>
      </c>
      <c r="J107" s="26"/>
      <c r="K107" s="28">
        <f t="shared" si="52"/>
        <v>1009400</v>
      </c>
      <c r="M107" s="22"/>
      <c r="GH107" s="4"/>
      <c r="GI107" s="4"/>
      <c r="GJ107" s="4"/>
      <c r="GK107" s="4"/>
      <c r="GL107" s="4"/>
    </row>
    <row r="108" spans="1:194" s="2" customFormat="1" x14ac:dyDescent="0.25">
      <c r="A108" s="23" t="s">
        <v>206</v>
      </c>
      <c r="B108" s="24" t="s">
        <v>207</v>
      </c>
      <c r="C108" s="26">
        <f>C109+C110+C111</f>
        <v>45667.8</v>
      </c>
      <c r="D108" s="26">
        <f t="shared" ref="D108:E108" si="55">D109+D110+D111</f>
        <v>24278.6</v>
      </c>
      <c r="E108" s="26">
        <f t="shared" si="55"/>
        <v>69946.399999999994</v>
      </c>
      <c r="F108" s="27">
        <f>F109+F110+F111</f>
        <v>46355800</v>
      </c>
      <c r="G108" s="26">
        <f>G109+G110+G111</f>
        <v>0</v>
      </c>
      <c r="H108" s="27">
        <f t="shared" si="51"/>
        <v>46355800</v>
      </c>
      <c r="I108" s="28">
        <f>I109+I110+I111</f>
        <v>51556800</v>
      </c>
      <c r="J108" s="26">
        <f>J109+J110+J111</f>
        <v>0</v>
      </c>
      <c r="K108" s="28">
        <f t="shared" si="52"/>
        <v>51556800</v>
      </c>
      <c r="M108" s="22"/>
      <c r="GH108" s="4"/>
      <c r="GI108" s="4"/>
      <c r="GJ108" s="4"/>
      <c r="GK108" s="4"/>
      <c r="GL108" s="4"/>
    </row>
    <row r="109" spans="1:194" s="2" customFormat="1" ht="38.25" x14ac:dyDescent="0.25">
      <c r="A109" s="23" t="s">
        <v>208</v>
      </c>
      <c r="B109" s="36" t="s">
        <v>209</v>
      </c>
      <c r="C109" s="26">
        <v>36102.300000000003</v>
      </c>
      <c r="D109" s="26">
        <v>24278.6</v>
      </c>
      <c r="E109" s="26">
        <v>60380.9</v>
      </c>
      <c r="F109" s="27">
        <v>35430700</v>
      </c>
      <c r="G109" s="26"/>
      <c r="H109" s="27">
        <f t="shared" si="51"/>
        <v>35430700</v>
      </c>
      <c r="I109" s="28">
        <v>39003500</v>
      </c>
      <c r="J109" s="26"/>
      <c r="K109" s="28">
        <f t="shared" si="52"/>
        <v>39003500</v>
      </c>
      <c r="M109" s="22"/>
      <c r="GH109" s="4"/>
      <c r="GI109" s="4"/>
      <c r="GJ109" s="4"/>
      <c r="GK109" s="4"/>
      <c r="GL109" s="4"/>
    </row>
    <row r="110" spans="1:194" s="2" customFormat="1" ht="27" customHeight="1" x14ac:dyDescent="0.25">
      <c r="A110" s="23" t="s">
        <v>210</v>
      </c>
      <c r="B110" s="36" t="s">
        <v>211</v>
      </c>
      <c r="C110" s="26">
        <v>6957.6</v>
      </c>
      <c r="D110" s="26">
        <v>0</v>
      </c>
      <c r="E110" s="26">
        <v>6957.6</v>
      </c>
      <c r="F110" s="27">
        <v>8317200</v>
      </c>
      <c r="G110" s="26"/>
      <c r="H110" s="27">
        <f t="shared" si="51"/>
        <v>8317200</v>
      </c>
      <c r="I110" s="28">
        <v>9945400</v>
      </c>
      <c r="J110" s="26"/>
      <c r="K110" s="28">
        <f t="shared" si="52"/>
        <v>9945400</v>
      </c>
      <c r="M110" s="22"/>
      <c r="GH110" s="4"/>
      <c r="GI110" s="4"/>
      <c r="GJ110" s="4"/>
      <c r="GK110" s="4"/>
      <c r="GL110" s="4"/>
    </row>
    <row r="111" spans="1:194" s="2" customFormat="1" ht="38.25" x14ac:dyDescent="0.25">
      <c r="A111" s="23" t="s">
        <v>212</v>
      </c>
      <c r="B111" s="36" t="s">
        <v>213</v>
      </c>
      <c r="C111" s="26">
        <v>2607.9</v>
      </c>
      <c r="D111" s="26">
        <v>0</v>
      </c>
      <c r="E111" s="26">
        <v>2607.9</v>
      </c>
      <c r="F111" s="27">
        <v>2607900</v>
      </c>
      <c r="G111" s="26"/>
      <c r="H111" s="27">
        <f t="shared" si="51"/>
        <v>2607900</v>
      </c>
      <c r="I111" s="28">
        <v>2607900</v>
      </c>
      <c r="J111" s="26"/>
      <c r="K111" s="28">
        <f t="shared" si="52"/>
        <v>2607900</v>
      </c>
      <c r="M111" s="22"/>
      <c r="GH111" s="4"/>
      <c r="GI111" s="4"/>
      <c r="GJ111" s="4"/>
      <c r="GK111" s="4"/>
      <c r="GL111" s="4"/>
    </row>
    <row r="112" spans="1:194" s="2" customFormat="1" ht="25.5" x14ac:dyDescent="0.25">
      <c r="A112" s="23" t="s">
        <v>214</v>
      </c>
      <c r="B112" s="24" t="s">
        <v>215</v>
      </c>
      <c r="C112" s="26">
        <f>C113+C121</f>
        <v>140222.20000000001</v>
      </c>
      <c r="D112" s="26">
        <f t="shared" ref="D112:E112" si="56">D113+D121</f>
        <v>42162.100000000006</v>
      </c>
      <c r="E112" s="26">
        <f t="shared" si="56"/>
        <v>182384.3</v>
      </c>
      <c r="F112" s="27">
        <f>F113+F121</f>
        <v>92251900</v>
      </c>
      <c r="G112" s="26">
        <f>G113+G121</f>
        <v>0</v>
      </c>
      <c r="H112" s="27">
        <f>F112+G112</f>
        <v>92251900</v>
      </c>
      <c r="I112" s="28">
        <f>I113+I121</f>
        <v>91919300</v>
      </c>
      <c r="J112" s="26">
        <f>J113+J121</f>
        <v>0</v>
      </c>
      <c r="K112" s="28">
        <f>I112+J112</f>
        <v>91919300</v>
      </c>
      <c r="M112" s="22"/>
      <c r="GH112" s="4"/>
      <c r="GI112" s="4"/>
      <c r="GJ112" s="4"/>
      <c r="GK112" s="4"/>
      <c r="GL112" s="4"/>
    </row>
    <row r="113" spans="1:194" s="2" customFormat="1" x14ac:dyDescent="0.25">
      <c r="A113" s="23" t="s">
        <v>216</v>
      </c>
      <c r="B113" s="24" t="s">
        <v>217</v>
      </c>
      <c r="C113" s="26">
        <f>C114+C115+C116+C117+C118+C119</f>
        <v>39745.199999999997</v>
      </c>
      <c r="D113" s="26">
        <f t="shared" ref="D113:E113" si="57">D114+D115+D116+D117+D118+D119</f>
        <v>151.30000000000001</v>
      </c>
      <c r="E113" s="26">
        <f t="shared" si="57"/>
        <v>39896.5</v>
      </c>
      <c r="F113" s="27">
        <f>F117+F119+F118</f>
        <v>39176800</v>
      </c>
      <c r="G113" s="26">
        <f>G117+G118+G119</f>
        <v>0</v>
      </c>
      <c r="H113" s="27">
        <f t="shared" ref="H113:H124" si="58">F113+G113</f>
        <v>39176800</v>
      </c>
      <c r="I113" s="28">
        <f>I117+I119+I118</f>
        <v>39201700</v>
      </c>
      <c r="J113" s="26">
        <f>J117+J118+J119</f>
        <v>0</v>
      </c>
      <c r="K113" s="28">
        <f t="shared" ref="K113:K124" si="59">I113+J113</f>
        <v>39201700</v>
      </c>
      <c r="M113" s="22"/>
      <c r="GH113" s="4"/>
      <c r="GI113" s="4"/>
      <c r="GJ113" s="4"/>
      <c r="GK113" s="4"/>
      <c r="GL113" s="4"/>
    </row>
    <row r="114" spans="1:194" s="2" customFormat="1" ht="38.25" x14ac:dyDescent="0.25">
      <c r="A114" s="23" t="s">
        <v>218</v>
      </c>
      <c r="B114" s="24" t="s">
        <v>219</v>
      </c>
      <c r="C114" s="26">
        <v>0</v>
      </c>
      <c r="D114" s="26">
        <v>29.1</v>
      </c>
      <c r="E114" s="26">
        <v>29.1</v>
      </c>
      <c r="F114" s="27"/>
      <c r="G114" s="26"/>
      <c r="H114" s="27"/>
      <c r="I114" s="28"/>
      <c r="J114" s="26"/>
      <c r="K114" s="28"/>
      <c r="M114" s="22"/>
      <c r="GH114" s="4"/>
      <c r="GI114" s="4"/>
      <c r="GJ114" s="4"/>
      <c r="GK114" s="4"/>
      <c r="GL114" s="4"/>
    </row>
    <row r="115" spans="1:194" s="2" customFormat="1" ht="25.5" x14ac:dyDescent="0.25">
      <c r="A115" s="23" t="s">
        <v>220</v>
      </c>
      <c r="B115" s="24" t="s">
        <v>221</v>
      </c>
      <c r="C115" s="26">
        <v>653.4</v>
      </c>
      <c r="D115" s="26">
        <v>-13</v>
      </c>
      <c r="E115" s="26">
        <v>640.4</v>
      </c>
      <c r="F115" s="27"/>
      <c r="G115" s="26"/>
      <c r="H115" s="27"/>
      <c r="I115" s="28"/>
      <c r="J115" s="26"/>
      <c r="K115" s="28"/>
      <c r="M115" s="22"/>
      <c r="GH115" s="4"/>
      <c r="GI115" s="4"/>
      <c r="GJ115" s="4"/>
      <c r="GK115" s="4"/>
      <c r="GL115" s="4"/>
    </row>
    <row r="116" spans="1:194" s="2" customFormat="1" ht="25.5" x14ac:dyDescent="0.25">
      <c r="A116" s="23" t="s">
        <v>222</v>
      </c>
      <c r="B116" s="24" t="s">
        <v>223</v>
      </c>
      <c r="C116" s="26">
        <v>0</v>
      </c>
      <c r="D116" s="26">
        <v>0.2</v>
      </c>
      <c r="E116" s="26">
        <v>0.2</v>
      </c>
      <c r="F116" s="27"/>
      <c r="G116" s="26"/>
      <c r="H116" s="27"/>
      <c r="I116" s="28"/>
      <c r="J116" s="26"/>
      <c r="K116" s="28"/>
      <c r="M116" s="22"/>
      <c r="GH116" s="4"/>
      <c r="GI116" s="4"/>
      <c r="GJ116" s="4"/>
      <c r="GK116" s="4"/>
      <c r="GL116" s="4"/>
    </row>
    <row r="117" spans="1:194" s="2" customFormat="1" ht="63" customHeight="1" x14ac:dyDescent="0.25">
      <c r="A117" s="23" t="s">
        <v>224</v>
      </c>
      <c r="B117" s="36" t="s">
        <v>225</v>
      </c>
      <c r="C117" s="26">
        <v>1203.5999999999999</v>
      </c>
      <c r="D117" s="26">
        <v>127</v>
      </c>
      <c r="E117" s="26">
        <v>1330.6</v>
      </c>
      <c r="F117" s="27">
        <v>1216500</v>
      </c>
      <c r="G117" s="26"/>
      <c r="H117" s="27">
        <f t="shared" si="58"/>
        <v>1216500</v>
      </c>
      <c r="I117" s="28">
        <v>1216500</v>
      </c>
      <c r="J117" s="26"/>
      <c r="K117" s="28">
        <f t="shared" si="59"/>
        <v>1216500</v>
      </c>
      <c r="M117" s="22"/>
      <c r="GH117" s="4"/>
      <c r="GI117" s="4"/>
      <c r="GJ117" s="4"/>
      <c r="GK117" s="4"/>
      <c r="GL117" s="4"/>
    </row>
    <row r="118" spans="1:194" s="2" customFormat="1" ht="51" x14ac:dyDescent="0.25">
      <c r="A118" s="23" t="s">
        <v>226</v>
      </c>
      <c r="B118" s="36" t="s">
        <v>227</v>
      </c>
      <c r="C118" s="26">
        <v>599</v>
      </c>
      <c r="D118" s="26">
        <v>0</v>
      </c>
      <c r="E118" s="26">
        <v>599</v>
      </c>
      <c r="F118" s="27">
        <v>622900</v>
      </c>
      <c r="G118" s="26"/>
      <c r="H118" s="27">
        <f t="shared" si="58"/>
        <v>622900</v>
      </c>
      <c r="I118" s="28">
        <v>647800</v>
      </c>
      <c r="J118" s="26"/>
      <c r="K118" s="28">
        <f t="shared" si="59"/>
        <v>647800</v>
      </c>
      <c r="M118" s="22"/>
      <c r="GH118" s="4"/>
      <c r="GI118" s="4"/>
      <c r="GJ118" s="4"/>
      <c r="GK118" s="4"/>
      <c r="GL118" s="4"/>
    </row>
    <row r="119" spans="1:194" s="2" customFormat="1" x14ac:dyDescent="0.25">
      <c r="A119" s="23" t="s">
        <v>228</v>
      </c>
      <c r="B119" s="24" t="s">
        <v>229</v>
      </c>
      <c r="C119" s="26">
        <f>C120</f>
        <v>37289.199999999997</v>
      </c>
      <c r="D119" s="26">
        <f t="shared" ref="D119:E119" si="60">D120</f>
        <v>8</v>
      </c>
      <c r="E119" s="26">
        <f t="shared" si="60"/>
        <v>37297.199999999997</v>
      </c>
      <c r="F119" s="27">
        <f>F120</f>
        <v>37337400</v>
      </c>
      <c r="G119" s="26">
        <f>G120</f>
        <v>0</v>
      </c>
      <c r="H119" s="27">
        <f t="shared" si="58"/>
        <v>37337400</v>
      </c>
      <c r="I119" s="28">
        <f>I120</f>
        <v>37337400</v>
      </c>
      <c r="J119" s="26">
        <f>J120</f>
        <v>0</v>
      </c>
      <c r="K119" s="28">
        <f t="shared" si="59"/>
        <v>37337400</v>
      </c>
      <c r="M119" s="22"/>
      <c r="GH119" s="4"/>
      <c r="GI119" s="4"/>
      <c r="GJ119" s="4"/>
      <c r="GK119" s="4"/>
      <c r="GL119" s="4"/>
    </row>
    <row r="120" spans="1:194" s="2" customFormat="1" ht="25.5" x14ac:dyDescent="0.25">
      <c r="A120" s="23" t="s">
        <v>230</v>
      </c>
      <c r="B120" s="36" t="s">
        <v>231</v>
      </c>
      <c r="C120" s="26">
        <v>37289.199999999997</v>
      </c>
      <c r="D120" s="26">
        <v>8</v>
      </c>
      <c r="E120" s="26">
        <v>37297.199999999997</v>
      </c>
      <c r="F120" s="27">
        <v>37337400</v>
      </c>
      <c r="G120" s="26"/>
      <c r="H120" s="27">
        <f t="shared" si="58"/>
        <v>37337400</v>
      </c>
      <c r="I120" s="28">
        <v>37337400</v>
      </c>
      <c r="J120" s="26"/>
      <c r="K120" s="28">
        <f t="shared" si="59"/>
        <v>37337400</v>
      </c>
      <c r="M120" s="22"/>
      <c r="GH120" s="4"/>
      <c r="GI120" s="4"/>
      <c r="GJ120" s="4"/>
      <c r="GK120" s="4"/>
      <c r="GL120" s="4"/>
    </row>
    <row r="121" spans="1:194" s="2" customFormat="1" x14ac:dyDescent="0.25">
      <c r="A121" s="23" t="s">
        <v>232</v>
      </c>
      <c r="B121" s="24" t="s">
        <v>233</v>
      </c>
      <c r="C121" s="26">
        <f>C122+C123</f>
        <v>100477</v>
      </c>
      <c r="D121" s="26">
        <f t="shared" ref="D121:E121" si="61">D122+D123</f>
        <v>42010.8</v>
      </c>
      <c r="E121" s="26">
        <f t="shared" si="61"/>
        <v>142487.79999999999</v>
      </c>
      <c r="F121" s="27">
        <f>F122+F123</f>
        <v>53075100</v>
      </c>
      <c r="G121" s="26">
        <f>G122+G123</f>
        <v>0</v>
      </c>
      <c r="H121" s="27">
        <f t="shared" si="58"/>
        <v>53075100</v>
      </c>
      <c r="I121" s="28">
        <f>I122+I123</f>
        <v>52717600</v>
      </c>
      <c r="J121" s="26">
        <f>J122+J123</f>
        <v>0</v>
      </c>
      <c r="K121" s="28">
        <f t="shared" si="59"/>
        <v>52717600</v>
      </c>
      <c r="M121" s="22"/>
      <c r="GH121" s="4"/>
      <c r="GI121" s="4"/>
      <c r="GJ121" s="4"/>
      <c r="GK121" s="4"/>
      <c r="GL121" s="4"/>
    </row>
    <row r="122" spans="1:194" s="2" customFormat="1" ht="27.75" customHeight="1" x14ac:dyDescent="0.25">
      <c r="A122" s="23" t="s">
        <v>234</v>
      </c>
      <c r="B122" s="36" t="s">
        <v>235</v>
      </c>
      <c r="C122" s="26">
        <v>4267.1000000000004</v>
      </c>
      <c r="D122" s="26">
        <v>-84.1</v>
      </c>
      <c r="E122" s="26">
        <v>4183</v>
      </c>
      <c r="F122" s="27">
        <v>4272400</v>
      </c>
      <c r="G122" s="26"/>
      <c r="H122" s="27">
        <f t="shared" si="58"/>
        <v>4272400</v>
      </c>
      <c r="I122" s="28">
        <v>4278000</v>
      </c>
      <c r="J122" s="26"/>
      <c r="K122" s="28">
        <f t="shared" si="59"/>
        <v>4278000</v>
      </c>
      <c r="M122" s="22"/>
      <c r="GH122" s="4"/>
      <c r="GI122" s="4"/>
      <c r="GJ122" s="4"/>
      <c r="GK122" s="4"/>
      <c r="GL122" s="4"/>
    </row>
    <row r="123" spans="1:194" s="2" customFormat="1" x14ac:dyDescent="0.25">
      <c r="A123" s="23" t="s">
        <v>236</v>
      </c>
      <c r="B123" s="24" t="s">
        <v>237</v>
      </c>
      <c r="C123" s="26">
        <f>C124</f>
        <v>96209.9</v>
      </c>
      <c r="D123" s="26">
        <f t="shared" ref="D123:E123" si="62">D124</f>
        <v>42094.9</v>
      </c>
      <c r="E123" s="26">
        <f t="shared" si="62"/>
        <v>138304.79999999999</v>
      </c>
      <c r="F123" s="27">
        <f>F124</f>
        <v>48802700</v>
      </c>
      <c r="G123" s="26">
        <f>G124</f>
        <v>0</v>
      </c>
      <c r="H123" s="27">
        <f t="shared" si="58"/>
        <v>48802700</v>
      </c>
      <c r="I123" s="28">
        <f>I124</f>
        <v>48439600</v>
      </c>
      <c r="J123" s="26">
        <f>J124</f>
        <v>0</v>
      </c>
      <c r="K123" s="28">
        <f t="shared" si="59"/>
        <v>48439600</v>
      </c>
      <c r="M123" s="22"/>
      <c r="GH123" s="4"/>
      <c r="GI123" s="4"/>
      <c r="GJ123" s="4"/>
      <c r="GK123" s="4"/>
      <c r="GL123" s="4"/>
    </row>
    <row r="124" spans="1:194" s="2" customFormat="1" ht="25.5" x14ac:dyDescent="0.25">
      <c r="A124" s="23" t="s">
        <v>238</v>
      </c>
      <c r="B124" s="24" t="s">
        <v>239</v>
      </c>
      <c r="C124" s="26">
        <v>96209.9</v>
      </c>
      <c r="D124" s="26">
        <v>42094.9</v>
      </c>
      <c r="E124" s="26">
        <v>138304.79999999999</v>
      </c>
      <c r="F124" s="27">
        <v>48802700</v>
      </c>
      <c r="G124" s="26"/>
      <c r="H124" s="27">
        <f t="shared" si="58"/>
        <v>48802700</v>
      </c>
      <c r="I124" s="28">
        <v>48439600</v>
      </c>
      <c r="J124" s="26"/>
      <c r="K124" s="28">
        <f t="shared" si="59"/>
        <v>48439600</v>
      </c>
      <c r="M124" s="22"/>
      <c r="GH124" s="4"/>
      <c r="GI124" s="4"/>
      <c r="GJ124" s="4"/>
      <c r="GK124" s="4"/>
      <c r="GL124" s="4"/>
    </row>
    <row r="125" spans="1:194" s="2" customFormat="1" ht="25.5" x14ac:dyDescent="0.25">
      <c r="A125" s="23" t="s">
        <v>240</v>
      </c>
      <c r="B125" s="24" t="s">
        <v>241</v>
      </c>
      <c r="C125" s="26">
        <f>C126+C128+C134</f>
        <v>360883.8</v>
      </c>
      <c r="D125" s="26">
        <f t="shared" ref="D125:E125" si="63">D126+D128+D134</f>
        <v>850010.1</v>
      </c>
      <c r="E125" s="26">
        <f t="shared" si="63"/>
        <v>1210893.8999999999</v>
      </c>
      <c r="F125" s="27">
        <f>F126+F128</f>
        <v>20020000</v>
      </c>
      <c r="G125" s="26">
        <f>G126+G128</f>
        <v>0</v>
      </c>
      <c r="H125" s="27">
        <f>F125+G125</f>
        <v>20020000</v>
      </c>
      <c r="I125" s="28">
        <f>I126+I128</f>
        <v>11912000</v>
      </c>
      <c r="J125" s="26">
        <f>J126+J128</f>
        <v>0</v>
      </c>
      <c r="K125" s="28">
        <f>I125+J125</f>
        <v>11912000</v>
      </c>
      <c r="M125" s="22"/>
      <c r="GH125" s="4"/>
      <c r="GI125" s="4"/>
      <c r="GJ125" s="4"/>
      <c r="GK125" s="4"/>
      <c r="GL125" s="4"/>
    </row>
    <row r="126" spans="1:194" s="2" customFormat="1" x14ac:dyDescent="0.25">
      <c r="A126" s="23" t="s">
        <v>242</v>
      </c>
      <c r="B126" s="24" t="s">
        <v>243</v>
      </c>
      <c r="C126" s="26">
        <f>C127</f>
        <v>36000</v>
      </c>
      <c r="D126" s="26">
        <f t="shared" ref="D126:E126" si="64">D127</f>
        <v>518250</v>
      </c>
      <c r="E126" s="26">
        <f t="shared" si="64"/>
        <v>554250</v>
      </c>
      <c r="F126" s="27">
        <f>F127</f>
        <v>10000000</v>
      </c>
      <c r="G126" s="26">
        <f>G127</f>
        <v>0</v>
      </c>
      <c r="H126" s="27">
        <f t="shared" ref="H126:H138" si="65">F126+G126</f>
        <v>10000000</v>
      </c>
      <c r="I126" s="28">
        <f>I127</f>
        <v>5000000</v>
      </c>
      <c r="J126" s="26">
        <f>J127</f>
        <v>0</v>
      </c>
      <c r="K126" s="28">
        <f t="shared" ref="K126:K131" si="66">I126+J126</f>
        <v>5000000</v>
      </c>
      <c r="M126" s="22"/>
      <c r="GH126" s="4"/>
      <c r="GI126" s="4"/>
      <c r="GJ126" s="4"/>
      <c r="GK126" s="4"/>
      <c r="GL126" s="4"/>
    </row>
    <row r="127" spans="1:194" s="2" customFormat="1" ht="25.5" x14ac:dyDescent="0.25">
      <c r="A127" s="23" t="s">
        <v>244</v>
      </c>
      <c r="B127" s="24" t="s">
        <v>245</v>
      </c>
      <c r="C127" s="26">
        <v>36000</v>
      </c>
      <c r="D127" s="26">
        <v>518250</v>
      </c>
      <c r="E127" s="26">
        <v>554250</v>
      </c>
      <c r="F127" s="27">
        <v>10000000</v>
      </c>
      <c r="G127" s="26"/>
      <c r="H127" s="27">
        <f t="shared" si="65"/>
        <v>10000000</v>
      </c>
      <c r="I127" s="28">
        <v>5000000</v>
      </c>
      <c r="J127" s="26"/>
      <c r="K127" s="28">
        <f t="shared" si="66"/>
        <v>5000000</v>
      </c>
      <c r="M127" s="22"/>
      <c r="GH127" s="4"/>
      <c r="GI127" s="4"/>
      <c r="GJ127" s="4"/>
      <c r="GK127" s="4"/>
      <c r="GL127" s="4"/>
    </row>
    <row r="128" spans="1:194" s="2" customFormat="1" ht="63.75" x14ac:dyDescent="0.25">
      <c r="A128" s="23" t="s">
        <v>246</v>
      </c>
      <c r="B128" s="36" t="s">
        <v>247</v>
      </c>
      <c r="C128" s="26">
        <f>C129+C132</f>
        <v>280808.8</v>
      </c>
      <c r="D128" s="26">
        <f t="shared" ref="D128:E128" si="67">D129+D132</f>
        <v>312760.09999999998</v>
      </c>
      <c r="E128" s="26">
        <f t="shared" si="67"/>
        <v>593568.9</v>
      </c>
      <c r="F128" s="27">
        <f>F131</f>
        <v>10020000</v>
      </c>
      <c r="G128" s="26">
        <f>G131</f>
        <v>0</v>
      </c>
      <c r="H128" s="27">
        <f t="shared" si="65"/>
        <v>10020000</v>
      </c>
      <c r="I128" s="28">
        <f>I131</f>
        <v>6912000</v>
      </c>
      <c r="J128" s="26">
        <f>J131</f>
        <v>0</v>
      </c>
      <c r="K128" s="28">
        <f t="shared" si="66"/>
        <v>6912000</v>
      </c>
      <c r="M128" s="22"/>
      <c r="GH128" s="4"/>
      <c r="GI128" s="4"/>
      <c r="GJ128" s="4"/>
      <c r="GK128" s="4"/>
      <c r="GL128" s="4"/>
    </row>
    <row r="129" spans="1:194" s="2" customFormat="1" ht="89.25" x14ac:dyDescent="0.25">
      <c r="A129" s="23" t="s">
        <v>248</v>
      </c>
      <c r="B129" s="36" t="s">
        <v>249</v>
      </c>
      <c r="C129" s="26">
        <f>C130+C131</f>
        <v>280808.8</v>
      </c>
      <c r="D129" s="26">
        <f t="shared" ref="D129:E129" si="68">D130+D131</f>
        <v>312754.5</v>
      </c>
      <c r="E129" s="26">
        <f t="shared" si="68"/>
        <v>593563.30000000005</v>
      </c>
      <c r="F129" s="27"/>
      <c r="G129" s="26"/>
      <c r="H129" s="27"/>
      <c r="I129" s="28"/>
      <c r="J129" s="26"/>
      <c r="K129" s="28"/>
      <c r="M129" s="22"/>
      <c r="GH129" s="4"/>
      <c r="GI129" s="4"/>
      <c r="GJ129" s="4"/>
      <c r="GK129" s="4"/>
      <c r="GL129" s="4"/>
    </row>
    <row r="130" spans="1:194" s="2" customFormat="1" ht="76.5" x14ac:dyDescent="0.25">
      <c r="A130" s="23" t="s">
        <v>250</v>
      </c>
      <c r="B130" s="36" t="s">
        <v>251</v>
      </c>
      <c r="C130" s="26">
        <v>48.8</v>
      </c>
      <c r="D130" s="26">
        <v>0</v>
      </c>
      <c r="E130" s="26">
        <v>48.8</v>
      </c>
      <c r="F130" s="27"/>
      <c r="G130" s="26"/>
      <c r="H130" s="27"/>
      <c r="I130" s="28"/>
      <c r="J130" s="26"/>
      <c r="K130" s="28"/>
      <c r="M130" s="22"/>
      <c r="GH130" s="4"/>
      <c r="GI130" s="4"/>
      <c r="GJ130" s="4"/>
      <c r="GK130" s="4"/>
      <c r="GL130" s="4"/>
    </row>
    <row r="131" spans="1:194" s="2" customFormat="1" ht="89.25" x14ac:dyDescent="0.25">
      <c r="A131" s="23" t="s">
        <v>252</v>
      </c>
      <c r="B131" s="24" t="s">
        <v>253</v>
      </c>
      <c r="C131" s="26">
        <v>280760</v>
      </c>
      <c r="D131" s="26">
        <v>312754.5</v>
      </c>
      <c r="E131" s="26">
        <v>593514.5</v>
      </c>
      <c r="F131" s="27">
        <v>10020000</v>
      </c>
      <c r="G131" s="26"/>
      <c r="H131" s="27">
        <f t="shared" si="65"/>
        <v>10020000</v>
      </c>
      <c r="I131" s="28">
        <v>6912000</v>
      </c>
      <c r="J131" s="26"/>
      <c r="K131" s="28">
        <f t="shared" si="66"/>
        <v>6912000</v>
      </c>
      <c r="M131" s="22"/>
      <c r="GH131" s="4"/>
      <c r="GI131" s="4"/>
      <c r="GJ131" s="4"/>
      <c r="GK131" s="4"/>
      <c r="GL131" s="4"/>
    </row>
    <row r="132" spans="1:194" s="2" customFormat="1" ht="89.25" x14ac:dyDescent="0.25">
      <c r="A132" s="23" t="s">
        <v>254</v>
      </c>
      <c r="B132" s="24" t="s">
        <v>255</v>
      </c>
      <c r="C132" s="26">
        <f>C133</f>
        <v>0</v>
      </c>
      <c r="D132" s="26">
        <f t="shared" ref="D132:E132" si="69">D133</f>
        <v>5.6</v>
      </c>
      <c r="E132" s="26">
        <f t="shared" si="69"/>
        <v>5.6</v>
      </c>
      <c r="F132" s="27"/>
      <c r="G132" s="26"/>
      <c r="H132" s="27"/>
      <c r="I132" s="28"/>
      <c r="J132" s="26"/>
      <c r="K132" s="28"/>
      <c r="M132" s="22"/>
      <c r="GH132" s="4"/>
      <c r="GI132" s="4"/>
      <c r="GJ132" s="4"/>
      <c r="GK132" s="4"/>
      <c r="GL132" s="4"/>
    </row>
    <row r="133" spans="1:194" s="2" customFormat="1" ht="89.25" x14ac:dyDescent="0.25">
      <c r="A133" s="23" t="s">
        <v>256</v>
      </c>
      <c r="B133" s="24" t="s">
        <v>257</v>
      </c>
      <c r="C133" s="26">
        <v>0</v>
      </c>
      <c r="D133" s="26">
        <v>5.6</v>
      </c>
      <c r="E133" s="26">
        <v>5.6</v>
      </c>
      <c r="F133" s="27"/>
      <c r="G133" s="26"/>
      <c r="H133" s="27"/>
      <c r="I133" s="28"/>
      <c r="J133" s="26"/>
      <c r="K133" s="28"/>
      <c r="M133" s="22"/>
      <c r="GH133" s="4"/>
      <c r="GI133" s="4"/>
      <c r="GJ133" s="4"/>
      <c r="GK133" s="4"/>
      <c r="GL133" s="4"/>
    </row>
    <row r="134" spans="1:194" s="2" customFormat="1" ht="25.5" x14ac:dyDescent="0.25">
      <c r="A134" s="23" t="s">
        <v>258</v>
      </c>
      <c r="B134" s="24" t="s">
        <v>259</v>
      </c>
      <c r="C134" s="26">
        <f>C135</f>
        <v>44075</v>
      </c>
      <c r="D134" s="26">
        <f t="shared" ref="D134:E135" si="70">D135</f>
        <v>19000</v>
      </c>
      <c r="E134" s="26">
        <f t="shared" si="70"/>
        <v>63075</v>
      </c>
      <c r="F134" s="27"/>
      <c r="G134" s="26"/>
      <c r="H134" s="27"/>
      <c r="I134" s="28"/>
      <c r="J134" s="26"/>
      <c r="K134" s="28"/>
      <c r="M134" s="22"/>
      <c r="GH134" s="4"/>
      <c r="GI134" s="4"/>
      <c r="GJ134" s="4"/>
      <c r="GK134" s="4"/>
      <c r="GL134" s="4"/>
    </row>
    <row r="135" spans="1:194" s="2" customFormat="1" ht="38.25" x14ac:dyDescent="0.25">
      <c r="A135" s="23" t="s">
        <v>260</v>
      </c>
      <c r="B135" s="24" t="s">
        <v>261</v>
      </c>
      <c r="C135" s="26">
        <f>C136</f>
        <v>44075</v>
      </c>
      <c r="D135" s="26">
        <f t="shared" si="70"/>
        <v>19000</v>
      </c>
      <c r="E135" s="26">
        <f t="shared" si="70"/>
        <v>63075</v>
      </c>
      <c r="F135" s="27"/>
      <c r="G135" s="26"/>
      <c r="H135" s="27"/>
      <c r="I135" s="28"/>
      <c r="J135" s="26"/>
      <c r="K135" s="28"/>
      <c r="M135" s="22"/>
      <c r="GH135" s="4"/>
      <c r="GI135" s="4"/>
      <c r="GJ135" s="4"/>
      <c r="GK135" s="4"/>
      <c r="GL135" s="4"/>
    </row>
    <row r="136" spans="1:194" s="2" customFormat="1" ht="51" x14ac:dyDescent="0.25">
      <c r="A136" s="23" t="s">
        <v>262</v>
      </c>
      <c r="B136" s="24" t="s">
        <v>263</v>
      </c>
      <c r="C136" s="26">
        <v>44075</v>
      </c>
      <c r="D136" s="26">
        <v>19000</v>
      </c>
      <c r="E136" s="26">
        <v>63075</v>
      </c>
      <c r="F136" s="27"/>
      <c r="G136" s="26"/>
      <c r="H136" s="27"/>
      <c r="I136" s="28"/>
      <c r="J136" s="26"/>
      <c r="K136" s="28"/>
      <c r="M136" s="22"/>
      <c r="GH136" s="4"/>
      <c r="GI136" s="4"/>
      <c r="GJ136" s="4"/>
      <c r="GK136" s="4"/>
      <c r="GL136" s="4"/>
    </row>
    <row r="137" spans="1:194" s="2" customFormat="1" x14ac:dyDescent="0.25">
      <c r="A137" s="23" t="s">
        <v>264</v>
      </c>
      <c r="B137" s="24" t="s">
        <v>265</v>
      </c>
      <c r="C137" s="26">
        <f>C138</f>
        <v>13870</v>
      </c>
      <c r="D137" s="26">
        <f t="shared" ref="D137:E138" si="71">D138</f>
        <v>-2656.4</v>
      </c>
      <c r="E137" s="26">
        <f t="shared" si="71"/>
        <v>11213.6</v>
      </c>
      <c r="F137" s="27">
        <f t="shared" ref="F137:I138" si="72">F138</f>
        <v>4310300</v>
      </c>
      <c r="G137" s="26">
        <f>G138</f>
        <v>0</v>
      </c>
      <c r="H137" s="27">
        <f>F137+G137</f>
        <v>4310300</v>
      </c>
      <c r="I137" s="28">
        <f t="shared" si="72"/>
        <v>4265700</v>
      </c>
      <c r="J137" s="26">
        <f>J138</f>
        <v>0</v>
      </c>
      <c r="K137" s="28">
        <f>I137+J137</f>
        <v>4265700</v>
      </c>
      <c r="M137" s="22"/>
      <c r="GH137" s="4"/>
      <c r="GI137" s="4"/>
      <c r="GJ137" s="4"/>
      <c r="GK137" s="4"/>
      <c r="GL137" s="4"/>
    </row>
    <row r="138" spans="1:194" s="2" customFormat="1" ht="25.5" x14ac:dyDescent="0.25">
      <c r="A138" s="23" t="s">
        <v>266</v>
      </c>
      <c r="B138" s="36" t="s">
        <v>267</v>
      </c>
      <c r="C138" s="26">
        <f>C139</f>
        <v>13870</v>
      </c>
      <c r="D138" s="26">
        <f t="shared" si="71"/>
        <v>-2656.4</v>
      </c>
      <c r="E138" s="26">
        <f t="shared" si="71"/>
        <v>11213.6</v>
      </c>
      <c r="F138" s="27">
        <f t="shared" si="72"/>
        <v>4310300</v>
      </c>
      <c r="G138" s="26">
        <f>G139</f>
        <v>0</v>
      </c>
      <c r="H138" s="27">
        <f t="shared" si="65"/>
        <v>4310300</v>
      </c>
      <c r="I138" s="28">
        <f t="shared" si="72"/>
        <v>4265700</v>
      </c>
      <c r="J138" s="26">
        <f>J139</f>
        <v>0</v>
      </c>
      <c r="K138" s="28">
        <f t="shared" ref="K138:K139" si="73">I138+J138</f>
        <v>4265700</v>
      </c>
      <c r="M138" s="22"/>
      <c r="GH138" s="4"/>
      <c r="GI138" s="4"/>
      <c r="GJ138" s="4"/>
      <c r="GK138" s="4"/>
      <c r="GL138" s="4"/>
    </row>
    <row r="139" spans="1:194" s="2" customFormat="1" ht="38.25" x14ac:dyDescent="0.25">
      <c r="A139" s="23" t="s">
        <v>268</v>
      </c>
      <c r="B139" s="24" t="s">
        <v>269</v>
      </c>
      <c r="C139" s="26">
        <v>13870</v>
      </c>
      <c r="D139" s="26">
        <v>-2656.4</v>
      </c>
      <c r="E139" s="26">
        <v>11213.6</v>
      </c>
      <c r="F139" s="27">
        <v>4310300</v>
      </c>
      <c r="G139" s="26"/>
      <c r="H139" s="27">
        <f>F139+G139</f>
        <v>4310300</v>
      </c>
      <c r="I139" s="28">
        <v>4265700</v>
      </c>
      <c r="J139" s="26"/>
      <c r="K139" s="28">
        <f t="shared" si="73"/>
        <v>4265700</v>
      </c>
      <c r="M139" s="22"/>
      <c r="GH139" s="4"/>
      <c r="GI139" s="4"/>
      <c r="GJ139" s="4"/>
      <c r="GK139" s="4"/>
      <c r="GL139" s="4"/>
    </row>
    <row r="140" spans="1:194" s="2" customFormat="1" x14ac:dyDescent="0.25">
      <c r="A140" s="23" t="s">
        <v>270</v>
      </c>
      <c r="B140" s="24" t="s">
        <v>271</v>
      </c>
      <c r="C140" s="26">
        <f>C141+C143+C145+C147+C150+C153+C154+C155+C159+C160+C161+C162+C164</f>
        <v>1908633.6000000001</v>
      </c>
      <c r="D140" s="26">
        <f>D141+D143+D145+D147+D150+D153+D154+D155+D159+D160+D161+D162+D164</f>
        <v>6460.800000000042</v>
      </c>
      <c r="E140" s="26">
        <f>E141+E143+E145+E147+E150+E153+E154+E155+E159+E160+E161+E162+E164</f>
        <v>1915094.4</v>
      </c>
      <c r="F140" s="27">
        <f>F141+F143+F153+F154+F157+F158+F159+F160+F161+F164</f>
        <v>1949099200</v>
      </c>
      <c r="G140" s="26">
        <f>G143+G141+G153+G154+G157+G158+G159+G160+G161+G164</f>
        <v>0</v>
      </c>
      <c r="H140" s="27">
        <f>F140+G140</f>
        <v>1949099200</v>
      </c>
      <c r="I140" s="28">
        <f>I141+I143+I153+I154+I157+I158+I159+I160+I161+I164</f>
        <v>2001265500</v>
      </c>
      <c r="J140" s="26">
        <f>J141+J143+J153+J154+J157+J158+J159+J160+J161+J164</f>
        <v>0</v>
      </c>
      <c r="K140" s="28">
        <f>I140+J140</f>
        <v>2001265500</v>
      </c>
      <c r="M140" s="22"/>
      <c r="GH140" s="4"/>
      <c r="GI140" s="4"/>
      <c r="GJ140" s="4"/>
      <c r="GK140" s="4"/>
      <c r="GL140" s="4"/>
    </row>
    <row r="141" spans="1:194" s="2" customFormat="1" ht="63.75" x14ac:dyDescent="0.25">
      <c r="A141" s="23" t="s">
        <v>272</v>
      </c>
      <c r="B141" s="24" t="s">
        <v>273</v>
      </c>
      <c r="C141" s="26">
        <f>C142</f>
        <v>1100</v>
      </c>
      <c r="D141" s="26">
        <f t="shared" ref="D141:E141" si="74">D142</f>
        <v>1147.3</v>
      </c>
      <c r="E141" s="26">
        <f t="shared" si="74"/>
        <v>2247.3000000000002</v>
      </c>
      <c r="F141" s="27">
        <f>F142</f>
        <v>1000000</v>
      </c>
      <c r="G141" s="26">
        <f>G142</f>
        <v>0</v>
      </c>
      <c r="H141" s="27">
        <f t="shared" ref="H141:H165" si="75">F141+G141</f>
        <v>1000000</v>
      </c>
      <c r="I141" s="28">
        <f>I142</f>
        <v>900000</v>
      </c>
      <c r="J141" s="26">
        <f>J142</f>
        <v>0</v>
      </c>
      <c r="K141" s="28">
        <f t="shared" ref="K141:K165" si="76">I141+J141</f>
        <v>900000</v>
      </c>
      <c r="M141" s="22"/>
      <c r="GH141" s="4"/>
      <c r="GI141" s="4"/>
      <c r="GJ141" s="4"/>
      <c r="GK141" s="4"/>
      <c r="GL141" s="4"/>
    </row>
    <row r="142" spans="1:194" s="2" customFormat="1" ht="63.75" x14ac:dyDescent="0.25">
      <c r="A142" s="23" t="s">
        <v>274</v>
      </c>
      <c r="B142" s="36" t="s">
        <v>275</v>
      </c>
      <c r="C142" s="26">
        <v>1100</v>
      </c>
      <c r="D142" s="26">
        <v>1147.3</v>
      </c>
      <c r="E142" s="26">
        <v>2247.3000000000002</v>
      </c>
      <c r="F142" s="27">
        <v>1000000</v>
      </c>
      <c r="G142" s="26"/>
      <c r="H142" s="27">
        <f t="shared" si="75"/>
        <v>1000000</v>
      </c>
      <c r="I142" s="28">
        <v>900000</v>
      </c>
      <c r="J142" s="26"/>
      <c r="K142" s="28">
        <f t="shared" si="76"/>
        <v>900000</v>
      </c>
      <c r="M142" s="22"/>
      <c r="GH142" s="4"/>
      <c r="GI142" s="4"/>
      <c r="GJ142" s="4"/>
      <c r="GK142" s="4"/>
      <c r="GL142" s="4"/>
    </row>
    <row r="143" spans="1:194" s="2" customFormat="1" ht="25.5" x14ac:dyDescent="0.25">
      <c r="A143" s="23" t="s">
        <v>276</v>
      </c>
      <c r="B143" s="24" t="s">
        <v>277</v>
      </c>
      <c r="C143" s="26">
        <f>C144</f>
        <v>5</v>
      </c>
      <c r="D143" s="26">
        <f t="shared" ref="D143:E143" si="77">D144</f>
        <v>41</v>
      </c>
      <c r="E143" s="26">
        <f t="shared" si="77"/>
        <v>46</v>
      </c>
      <c r="F143" s="27">
        <f>F144</f>
        <v>5000</v>
      </c>
      <c r="G143" s="26">
        <f>G144</f>
        <v>0</v>
      </c>
      <c r="H143" s="27">
        <f t="shared" si="75"/>
        <v>5000</v>
      </c>
      <c r="I143" s="28">
        <f>I144</f>
        <v>5000</v>
      </c>
      <c r="J143" s="26">
        <f>J144</f>
        <v>0</v>
      </c>
      <c r="K143" s="28">
        <f t="shared" si="76"/>
        <v>5000</v>
      </c>
      <c r="M143" s="22"/>
      <c r="GH143" s="4"/>
      <c r="GI143" s="4"/>
      <c r="GJ143" s="4"/>
      <c r="GK143" s="4"/>
      <c r="GL143" s="4"/>
    </row>
    <row r="144" spans="1:194" s="2" customFormat="1" ht="38.25" x14ac:dyDescent="0.25">
      <c r="A144" s="23" t="s">
        <v>278</v>
      </c>
      <c r="B144" s="24" t="s">
        <v>279</v>
      </c>
      <c r="C144" s="26">
        <v>5</v>
      </c>
      <c r="D144" s="26">
        <v>41</v>
      </c>
      <c r="E144" s="26">
        <v>46</v>
      </c>
      <c r="F144" s="27">
        <v>5000</v>
      </c>
      <c r="G144" s="26"/>
      <c r="H144" s="27">
        <f t="shared" si="75"/>
        <v>5000</v>
      </c>
      <c r="I144" s="28">
        <v>5000</v>
      </c>
      <c r="J144" s="26"/>
      <c r="K144" s="28">
        <f t="shared" si="76"/>
        <v>5000</v>
      </c>
      <c r="M144" s="22"/>
      <c r="GH144" s="4"/>
      <c r="GI144" s="4"/>
      <c r="GJ144" s="4"/>
      <c r="GK144" s="4"/>
      <c r="GL144" s="4"/>
    </row>
    <row r="145" spans="1:194" s="2" customFormat="1" ht="25.5" x14ac:dyDescent="0.25">
      <c r="A145" s="23" t="s">
        <v>280</v>
      </c>
      <c r="B145" s="24" t="s">
        <v>281</v>
      </c>
      <c r="C145" s="26">
        <f>C146</f>
        <v>0</v>
      </c>
      <c r="D145" s="26">
        <f t="shared" ref="D145:E145" si="78">D146</f>
        <v>-120</v>
      </c>
      <c r="E145" s="26">
        <f t="shared" si="78"/>
        <v>-120</v>
      </c>
      <c r="F145" s="27"/>
      <c r="G145" s="26"/>
      <c r="H145" s="27"/>
      <c r="I145" s="28"/>
      <c r="J145" s="26"/>
      <c r="K145" s="28"/>
      <c r="M145" s="22"/>
      <c r="GH145" s="4"/>
      <c r="GI145" s="4"/>
      <c r="GJ145" s="4"/>
      <c r="GK145" s="4"/>
      <c r="GL145" s="4"/>
    </row>
    <row r="146" spans="1:194" s="2" customFormat="1" ht="38.25" x14ac:dyDescent="0.25">
      <c r="A146" s="23" t="s">
        <v>282</v>
      </c>
      <c r="B146" s="24" t="s">
        <v>283</v>
      </c>
      <c r="C146" s="26">
        <v>0</v>
      </c>
      <c r="D146" s="26">
        <v>-120</v>
      </c>
      <c r="E146" s="26">
        <v>-120</v>
      </c>
      <c r="F146" s="27"/>
      <c r="G146" s="26"/>
      <c r="H146" s="27"/>
      <c r="I146" s="28"/>
      <c r="J146" s="26"/>
      <c r="K146" s="28"/>
      <c r="M146" s="22"/>
      <c r="GH146" s="4"/>
      <c r="GI146" s="4"/>
      <c r="GJ146" s="4"/>
      <c r="GK146" s="4"/>
      <c r="GL146" s="4"/>
    </row>
    <row r="147" spans="1:194" s="2" customFormat="1" ht="15.75" customHeight="1" x14ac:dyDescent="0.25">
      <c r="A147" s="23" t="s">
        <v>284</v>
      </c>
      <c r="B147" s="24" t="s">
        <v>285</v>
      </c>
      <c r="C147" s="26">
        <f>C148</f>
        <v>0</v>
      </c>
      <c r="D147" s="26">
        <f t="shared" ref="D147:E148" si="79">D148</f>
        <v>11643.1</v>
      </c>
      <c r="E147" s="26">
        <f t="shared" si="79"/>
        <v>11643.1</v>
      </c>
      <c r="F147" s="27"/>
      <c r="G147" s="26"/>
      <c r="H147" s="27"/>
      <c r="I147" s="28"/>
      <c r="J147" s="26"/>
      <c r="K147" s="28"/>
      <c r="M147" s="22"/>
      <c r="GH147" s="4"/>
      <c r="GI147" s="4"/>
      <c r="GJ147" s="4"/>
      <c r="GK147" s="4"/>
      <c r="GL147" s="4"/>
    </row>
    <row r="148" spans="1:194" s="2" customFormat="1" ht="38.25" x14ac:dyDescent="0.25">
      <c r="A148" s="23" t="s">
        <v>286</v>
      </c>
      <c r="B148" s="24" t="s">
        <v>287</v>
      </c>
      <c r="C148" s="26">
        <f>C149</f>
        <v>0</v>
      </c>
      <c r="D148" s="26">
        <f t="shared" si="79"/>
        <v>11643.1</v>
      </c>
      <c r="E148" s="26">
        <f t="shared" si="79"/>
        <v>11643.1</v>
      </c>
      <c r="F148" s="27"/>
      <c r="G148" s="26"/>
      <c r="H148" s="27"/>
      <c r="I148" s="28"/>
      <c r="J148" s="26"/>
      <c r="K148" s="28"/>
      <c r="M148" s="22"/>
      <c r="GH148" s="4"/>
      <c r="GI148" s="4"/>
      <c r="GJ148" s="4"/>
      <c r="GK148" s="4"/>
      <c r="GL148" s="4"/>
    </row>
    <row r="149" spans="1:194" s="2" customFormat="1" ht="51" x14ac:dyDescent="0.25">
      <c r="A149" s="23" t="s">
        <v>288</v>
      </c>
      <c r="B149" s="24" t="s">
        <v>289</v>
      </c>
      <c r="C149" s="26">
        <v>0</v>
      </c>
      <c r="D149" s="26">
        <v>11643.1</v>
      </c>
      <c r="E149" s="26">
        <v>11643.1</v>
      </c>
      <c r="F149" s="27"/>
      <c r="G149" s="26"/>
      <c r="H149" s="27"/>
      <c r="I149" s="28"/>
      <c r="J149" s="26"/>
      <c r="K149" s="28"/>
      <c r="M149" s="22"/>
      <c r="GH149" s="4"/>
      <c r="GI149" s="4"/>
      <c r="GJ149" s="4"/>
      <c r="GK149" s="4"/>
      <c r="GL149" s="4"/>
    </row>
    <row r="150" spans="1:194" s="2" customFormat="1" ht="89.25" x14ac:dyDescent="0.25">
      <c r="A150" s="23" t="s">
        <v>290</v>
      </c>
      <c r="B150" s="24" t="s">
        <v>291</v>
      </c>
      <c r="C150" s="26">
        <f>C151</f>
        <v>0</v>
      </c>
      <c r="D150" s="26">
        <f t="shared" ref="D150:E151" si="80">D151</f>
        <v>0.2</v>
      </c>
      <c r="E150" s="26">
        <f t="shared" si="80"/>
        <v>0.2</v>
      </c>
      <c r="F150" s="27"/>
      <c r="G150" s="26"/>
      <c r="H150" s="27"/>
      <c r="I150" s="28"/>
      <c r="J150" s="26"/>
      <c r="K150" s="28"/>
      <c r="M150" s="22"/>
      <c r="GH150" s="4"/>
      <c r="GI150" s="4"/>
      <c r="GJ150" s="4"/>
      <c r="GK150" s="4"/>
      <c r="GL150" s="4"/>
    </row>
    <row r="151" spans="1:194" s="2" customFormat="1" ht="25.5" x14ac:dyDescent="0.25">
      <c r="A151" s="23" t="s">
        <v>292</v>
      </c>
      <c r="B151" s="24" t="s">
        <v>293</v>
      </c>
      <c r="C151" s="26">
        <f>C152</f>
        <v>0</v>
      </c>
      <c r="D151" s="26">
        <f t="shared" si="80"/>
        <v>0.2</v>
      </c>
      <c r="E151" s="26">
        <f t="shared" si="80"/>
        <v>0.2</v>
      </c>
      <c r="F151" s="27"/>
      <c r="G151" s="26"/>
      <c r="H151" s="27"/>
      <c r="I151" s="28"/>
      <c r="J151" s="26"/>
      <c r="K151" s="28"/>
      <c r="M151" s="22"/>
      <c r="GH151" s="4"/>
      <c r="GI151" s="4"/>
      <c r="GJ151" s="4"/>
      <c r="GK151" s="4"/>
      <c r="GL151" s="4"/>
    </row>
    <row r="152" spans="1:194" s="2" customFormat="1" ht="51" x14ac:dyDescent="0.25">
      <c r="A152" s="23" t="s">
        <v>294</v>
      </c>
      <c r="B152" s="24" t="s">
        <v>295</v>
      </c>
      <c r="C152" s="26">
        <v>0</v>
      </c>
      <c r="D152" s="26">
        <v>0.2</v>
      </c>
      <c r="E152" s="26">
        <v>0.2</v>
      </c>
      <c r="F152" s="27"/>
      <c r="G152" s="26"/>
      <c r="H152" s="27"/>
      <c r="I152" s="28"/>
      <c r="J152" s="26"/>
      <c r="K152" s="28"/>
      <c r="M152" s="22"/>
      <c r="GH152" s="4"/>
      <c r="GI152" s="4"/>
      <c r="GJ152" s="4"/>
      <c r="GK152" s="4"/>
      <c r="GL152" s="4"/>
    </row>
    <row r="153" spans="1:194" s="2" customFormat="1" ht="25.5" x14ac:dyDescent="0.25">
      <c r="A153" s="23" t="s">
        <v>296</v>
      </c>
      <c r="B153" s="24" t="s">
        <v>297</v>
      </c>
      <c r="C153" s="26">
        <v>10</v>
      </c>
      <c r="D153" s="26">
        <v>104.6</v>
      </c>
      <c r="E153" s="26">
        <v>114.6</v>
      </c>
      <c r="F153" s="27">
        <v>10000</v>
      </c>
      <c r="G153" s="26"/>
      <c r="H153" s="27">
        <f t="shared" si="75"/>
        <v>10000</v>
      </c>
      <c r="I153" s="28">
        <v>10000</v>
      </c>
      <c r="J153" s="26"/>
      <c r="K153" s="28">
        <f t="shared" si="76"/>
        <v>10000</v>
      </c>
      <c r="M153" s="22"/>
      <c r="GH153" s="4"/>
      <c r="GI153" s="4"/>
      <c r="GJ153" s="4"/>
      <c r="GK153" s="4"/>
      <c r="GL153" s="4"/>
    </row>
    <row r="154" spans="1:194" s="2" customFormat="1" ht="25.5" x14ac:dyDescent="0.25">
      <c r="A154" s="23" t="s">
        <v>298</v>
      </c>
      <c r="B154" s="36" t="s">
        <v>299</v>
      </c>
      <c r="C154" s="26">
        <v>18619</v>
      </c>
      <c r="D154" s="26">
        <v>-2358.5</v>
      </c>
      <c r="E154" s="26">
        <v>16260.5</v>
      </c>
      <c r="F154" s="27">
        <v>18619000</v>
      </c>
      <c r="G154" s="26"/>
      <c r="H154" s="27">
        <f t="shared" si="75"/>
        <v>18619000</v>
      </c>
      <c r="I154" s="28">
        <v>18619000</v>
      </c>
      <c r="J154" s="26"/>
      <c r="K154" s="28">
        <f t="shared" si="76"/>
        <v>18619000</v>
      </c>
      <c r="M154" s="22"/>
      <c r="GH154" s="4"/>
      <c r="GI154" s="4"/>
      <c r="GJ154" s="4"/>
      <c r="GK154" s="4"/>
      <c r="GL154" s="4"/>
    </row>
    <row r="155" spans="1:194" s="2" customFormat="1" x14ac:dyDescent="0.25">
      <c r="A155" s="52" t="s">
        <v>445</v>
      </c>
      <c r="B155" s="52" t="s">
        <v>446</v>
      </c>
      <c r="C155" s="26">
        <f>C156+C158</f>
        <v>735000</v>
      </c>
      <c r="D155" s="26">
        <f t="shared" ref="D155:E155" si="81">D156+D158</f>
        <v>224625.80000000002</v>
      </c>
      <c r="E155" s="26">
        <f t="shared" si="81"/>
        <v>959625.79999999993</v>
      </c>
      <c r="F155" s="27"/>
      <c r="G155" s="26"/>
      <c r="H155" s="27"/>
      <c r="I155" s="28"/>
      <c r="J155" s="26"/>
      <c r="K155" s="28"/>
      <c r="M155" s="22"/>
      <c r="GH155" s="4"/>
      <c r="GI155" s="4"/>
      <c r="GJ155" s="4"/>
      <c r="GK155" s="4"/>
      <c r="GL155" s="4"/>
    </row>
    <row r="156" spans="1:194" s="2" customFormat="1" ht="38.25" customHeight="1" x14ac:dyDescent="0.25">
      <c r="A156" s="23" t="s">
        <v>443</v>
      </c>
      <c r="B156" s="36" t="s">
        <v>444</v>
      </c>
      <c r="C156" s="26">
        <f>C157</f>
        <v>35000</v>
      </c>
      <c r="D156" s="26">
        <f t="shared" ref="D156:E156" si="82">D157</f>
        <v>-3952.4</v>
      </c>
      <c r="E156" s="26">
        <f t="shared" si="82"/>
        <v>31047.599999999999</v>
      </c>
      <c r="F156" s="27"/>
      <c r="G156" s="26"/>
      <c r="H156" s="27"/>
      <c r="I156" s="28"/>
      <c r="J156" s="26"/>
      <c r="K156" s="28"/>
      <c r="M156" s="22"/>
      <c r="GH156" s="4"/>
      <c r="GI156" s="4"/>
      <c r="GJ156" s="4"/>
      <c r="GK156" s="4"/>
      <c r="GL156" s="4"/>
    </row>
    <row r="157" spans="1:194" s="2" customFormat="1" ht="51" x14ac:dyDescent="0.25">
      <c r="A157" s="23" t="s">
        <v>300</v>
      </c>
      <c r="B157" s="36" t="s">
        <v>301</v>
      </c>
      <c r="C157" s="26">
        <v>35000</v>
      </c>
      <c r="D157" s="26">
        <v>-3952.4</v>
      </c>
      <c r="E157" s="26">
        <v>31047.599999999999</v>
      </c>
      <c r="F157" s="27">
        <v>35000000</v>
      </c>
      <c r="G157" s="26"/>
      <c r="H157" s="27">
        <f t="shared" si="75"/>
        <v>35000000</v>
      </c>
      <c r="I157" s="28">
        <v>35000000</v>
      </c>
      <c r="J157" s="26"/>
      <c r="K157" s="28">
        <f t="shared" si="76"/>
        <v>35000000</v>
      </c>
      <c r="M157" s="22"/>
      <c r="GH157" s="4"/>
      <c r="GI157" s="4"/>
      <c r="GJ157" s="4"/>
      <c r="GK157" s="4"/>
      <c r="GL157" s="4"/>
    </row>
    <row r="158" spans="1:194" s="2" customFormat="1" ht="25.5" x14ac:dyDescent="0.25">
      <c r="A158" s="23" t="s">
        <v>302</v>
      </c>
      <c r="B158" s="36" t="s">
        <v>303</v>
      </c>
      <c r="C158" s="26">
        <v>700000</v>
      </c>
      <c r="D158" s="26">
        <v>228578.2</v>
      </c>
      <c r="E158" s="26">
        <v>928578.2</v>
      </c>
      <c r="F158" s="27">
        <v>700000000</v>
      </c>
      <c r="G158" s="26"/>
      <c r="H158" s="27">
        <f t="shared" si="75"/>
        <v>700000000</v>
      </c>
      <c r="I158" s="28">
        <v>700000000</v>
      </c>
      <c r="J158" s="26"/>
      <c r="K158" s="28">
        <f t="shared" si="76"/>
        <v>700000000</v>
      </c>
      <c r="M158" s="22"/>
      <c r="GH158" s="4"/>
      <c r="GI158" s="4"/>
      <c r="GJ158" s="4"/>
      <c r="GK158" s="4"/>
      <c r="GL158" s="4"/>
    </row>
    <row r="159" spans="1:194" s="2" customFormat="1" ht="51" x14ac:dyDescent="0.25">
      <c r="A159" s="23" t="s">
        <v>304</v>
      </c>
      <c r="B159" s="36" t="s">
        <v>305</v>
      </c>
      <c r="C159" s="26">
        <v>100</v>
      </c>
      <c r="D159" s="26">
        <v>20</v>
      </c>
      <c r="E159" s="26">
        <v>120</v>
      </c>
      <c r="F159" s="27">
        <v>100000</v>
      </c>
      <c r="G159" s="26"/>
      <c r="H159" s="27">
        <f t="shared" si="75"/>
        <v>100000</v>
      </c>
      <c r="I159" s="28">
        <v>100000</v>
      </c>
      <c r="J159" s="26"/>
      <c r="K159" s="28">
        <f t="shared" si="76"/>
        <v>100000</v>
      </c>
      <c r="M159" s="22"/>
      <c r="GH159" s="4"/>
      <c r="GI159" s="4"/>
      <c r="GJ159" s="4"/>
      <c r="GK159" s="4"/>
      <c r="GL159" s="4"/>
    </row>
    <row r="160" spans="1:194" s="2" customFormat="1" ht="51" x14ac:dyDescent="0.25">
      <c r="A160" s="23" t="s">
        <v>306</v>
      </c>
      <c r="B160" s="36" t="s">
        <v>307</v>
      </c>
      <c r="C160" s="26">
        <v>2749.9</v>
      </c>
      <c r="D160" s="26">
        <v>7010.2</v>
      </c>
      <c r="E160" s="26">
        <v>9760.1</v>
      </c>
      <c r="F160" s="27">
        <v>2749900</v>
      </c>
      <c r="G160" s="26"/>
      <c r="H160" s="27">
        <f t="shared" si="75"/>
        <v>2749900</v>
      </c>
      <c r="I160" s="28">
        <v>2664400</v>
      </c>
      <c r="J160" s="26"/>
      <c r="K160" s="28">
        <f t="shared" si="76"/>
        <v>2664400</v>
      </c>
      <c r="M160" s="22"/>
      <c r="GH160" s="4"/>
      <c r="GI160" s="4"/>
      <c r="GJ160" s="4"/>
      <c r="GK160" s="4"/>
      <c r="GL160" s="4"/>
    </row>
    <row r="161" spans="1:194" s="2" customFormat="1" ht="63.75" x14ac:dyDescent="0.25">
      <c r="A161" s="23" t="s">
        <v>308</v>
      </c>
      <c r="B161" s="36" t="s">
        <v>309</v>
      </c>
      <c r="C161" s="26">
        <v>1119988.8</v>
      </c>
      <c r="D161" s="26">
        <v>-250000</v>
      </c>
      <c r="E161" s="26">
        <v>869988.8</v>
      </c>
      <c r="F161" s="27">
        <v>1164788400</v>
      </c>
      <c r="G161" s="26"/>
      <c r="H161" s="27">
        <f t="shared" si="75"/>
        <v>1164788400</v>
      </c>
      <c r="I161" s="28">
        <v>1211379900</v>
      </c>
      <c r="J161" s="26"/>
      <c r="K161" s="28">
        <f t="shared" si="76"/>
        <v>1211379900</v>
      </c>
      <c r="M161" s="22"/>
      <c r="GH161" s="4"/>
      <c r="GI161" s="4"/>
      <c r="GJ161" s="4"/>
      <c r="GK161" s="4"/>
      <c r="GL161" s="4"/>
    </row>
    <row r="162" spans="1:194" s="2" customFormat="1" ht="63.75" x14ac:dyDescent="0.25">
      <c r="A162" s="23" t="s">
        <v>310</v>
      </c>
      <c r="B162" s="36" t="s">
        <v>311</v>
      </c>
      <c r="C162" s="26">
        <f>C163</f>
        <v>0</v>
      </c>
      <c r="D162" s="26">
        <f t="shared" ref="D162:E162" si="83">D163</f>
        <v>19808.900000000001</v>
      </c>
      <c r="E162" s="26">
        <f t="shared" si="83"/>
        <v>19808.900000000001</v>
      </c>
      <c r="F162" s="27"/>
      <c r="G162" s="26"/>
      <c r="H162" s="27"/>
      <c r="I162" s="28"/>
      <c r="J162" s="26"/>
      <c r="K162" s="28"/>
      <c r="M162" s="22"/>
      <c r="GH162" s="4"/>
      <c r="GI162" s="4"/>
      <c r="GJ162" s="4"/>
      <c r="GK162" s="4"/>
      <c r="GL162" s="4"/>
    </row>
    <row r="163" spans="1:194" s="2" customFormat="1" ht="63.75" x14ac:dyDescent="0.25">
      <c r="A163" s="23" t="s">
        <v>312</v>
      </c>
      <c r="B163" s="36" t="s">
        <v>313</v>
      </c>
      <c r="C163" s="26">
        <v>0</v>
      </c>
      <c r="D163" s="26">
        <v>19808.900000000001</v>
      </c>
      <c r="E163" s="26">
        <v>19808.900000000001</v>
      </c>
      <c r="F163" s="27"/>
      <c r="G163" s="26"/>
      <c r="H163" s="27"/>
      <c r="I163" s="28"/>
      <c r="J163" s="26"/>
      <c r="K163" s="28"/>
      <c r="M163" s="22"/>
      <c r="GH163" s="4"/>
      <c r="GI163" s="4"/>
      <c r="GJ163" s="4"/>
      <c r="GK163" s="4"/>
      <c r="GL163" s="4"/>
    </row>
    <row r="164" spans="1:194" ht="25.5" x14ac:dyDescent="0.25">
      <c r="A164" s="23" t="s">
        <v>314</v>
      </c>
      <c r="B164" s="24" t="s">
        <v>315</v>
      </c>
      <c r="C164" s="26">
        <f>C165</f>
        <v>31060.9</v>
      </c>
      <c r="D164" s="26">
        <f t="shared" ref="D164:E164" si="84">D165</f>
        <v>-5461.8</v>
      </c>
      <c r="E164" s="26">
        <f t="shared" si="84"/>
        <v>25599.1</v>
      </c>
      <c r="F164" s="27">
        <f>F165</f>
        <v>26826900</v>
      </c>
      <c r="G164" s="26">
        <f>G165</f>
        <v>0</v>
      </c>
      <c r="H164" s="27">
        <f t="shared" si="75"/>
        <v>26826900</v>
      </c>
      <c r="I164" s="28">
        <f>I165</f>
        <v>32587200</v>
      </c>
      <c r="J164" s="26">
        <f>J165</f>
        <v>0</v>
      </c>
      <c r="K164" s="28">
        <f t="shared" si="76"/>
        <v>32587200</v>
      </c>
      <c r="M164" s="22"/>
    </row>
    <row r="165" spans="1:194" ht="38.25" x14ac:dyDescent="0.25">
      <c r="A165" s="23" t="s">
        <v>316</v>
      </c>
      <c r="B165" s="24" t="s">
        <v>317</v>
      </c>
      <c r="C165" s="26">
        <v>31060.9</v>
      </c>
      <c r="D165" s="26">
        <v>-5461.8</v>
      </c>
      <c r="E165" s="26">
        <v>25599.1</v>
      </c>
      <c r="F165" s="27">
        <v>26826900</v>
      </c>
      <c r="G165" s="26"/>
      <c r="H165" s="27">
        <f t="shared" si="75"/>
        <v>26826900</v>
      </c>
      <c r="I165" s="28">
        <v>32587200</v>
      </c>
      <c r="J165" s="26"/>
      <c r="K165" s="28">
        <f t="shared" si="76"/>
        <v>32587200</v>
      </c>
      <c r="M165" s="22"/>
    </row>
    <row r="166" spans="1:194" x14ac:dyDescent="0.25">
      <c r="A166" s="23" t="s">
        <v>318</v>
      </c>
      <c r="B166" s="24" t="s">
        <v>319</v>
      </c>
      <c r="C166" s="26">
        <f>C167</f>
        <v>1904445</v>
      </c>
      <c r="D166" s="26">
        <f t="shared" ref="D166:E166" si="85">D167</f>
        <v>-1904445</v>
      </c>
      <c r="E166" s="26">
        <f t="shared" si="85"/>
        <v>0</v>
      </c>
      <c r="F166" s="27">
        <f t="shared" ref="F166:I166" si="86">F167</f>
        <v>0</v>
      </c>
      <c r="G166" s="26">
        <f>G167</f>
        <v>0</v>
      </c>
      <c r="H166" s="27">
        <f>F166+G166</f>
        <v>0</v>
      </c>
      <c r="I166" s="28">
        <f t="shared" si="86"/>
        <v>0</v>
      </c>
      <c r="J166" s="26">
        <f>J167</f>
        <v>0</v>
      </c>
      <c r="K166" s="28">
        <f>I166+J166</f>
        <v>0</v>
      </c>
      <c r="M166" s="22"/>
    </row>
    <row r="167" spans="1:194" ht="25.5" x14ac:dyDescent="0.25">
      <c r="A167" s="23" t="s">
        <v>320</v>
      </c>
      <c r="B167" s="36" t="s">
        <v>321</v>
      </c>
      <c r="C167" s="26">
        <v>1904445</v>
      </c>
      <c r="D167" s="26">
        <v>-1904445</v>
      </c>
      <c r="E167" s="26">
        <v>0</v>
      </c>
      <c r="F167" s="27">
        <v>0</v>
      </c>
      <c r="G167" s="26"/>
      <c r="H167" s="27">
        <f>F167+G167</f>
        <v>0</v>
      </c>
      <c r="I167" s="28">
        <v>0</v>
      </c>
      <c r="J167" s="26"/>
      <c r="K167" s="28">
        <f>I167+J167</f>
        <v>0</v>
      </c>
      <c r="M167" s="22"/>
    </row>
    <row r="168" spans="1:194" s="35" customFormat="1" x14ac:dyDescent="0.25">
      <c r="A168" s="29" t="s">
        <v>322</v>
      </c>
      <c r="B168" s="37" t="s">
        <v>323</v>
      </c>
      <c r="C168" s="26">
        <f>C169+C181+C186+C187+C202</f>
        <v>9678574.200000003</v>
      </c>
      <c r="D168" s="26">
        <f>D169+D181+D186+D187+D202</f>
        <v>16472.599999999999</v>
      </c>
      <c r="E168" s="26">
        <f>E169+E181+E186+E187+E202</f>
        <v>9695046.8000000007</v>
      </c>
      <c r="F168" s="32" t="e">
        <f t="shared" ref="F168:K168" si="87">F169+F186+F187+F203+F181</f>
        <v>#REF!</v>
      </c>
      <c r="G168" s="31" t="e">
        <f t="shared" si="87"/>
        <v>#REF!</v>
      </c>
      <c r="H168" s="32" t="e">
        <f t="shared" si="87"/>
        <v>#REF!</v>
      </c>
      <c r="I168" s="33" t="e">
        <f t="shared" si="87"/>
        <v>#REF!</v>
      </c>
      <c r="J168" s="31" t="e">
        <f t="shared" si="87"/>
        <v>#REF!</v>
      </c>
      <c r="K168" s="33" t="e">
        <f t="shared" si="87"/>
        <v>#REF!</v>
      </c>
      <c r="L168" s="34"/>
      <c r="M168" s="22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F168" s="34"/>
      <c r="AG168" s="34"/>
      <c r="AH168" s="34"/>
      <c r="AI168" s="34"/>
      <c r="AJ168" s="34"/>
      <c r="AK168" s="34"/>
      <c r="AL168" s="34"/>
      <c r="AM168" s="34"/>
      <c r="AN168" s="34"/>
      <c r="AO168" s="34"/>
      <c r="AP168" s="34"/>
      <c r="AQ168" s="34"/>
      <c r="AR168" s="34"/>
      <c r="AS168" s="34"/>
      <c r="AT168" s="34"/>
      <c r="AU168" s="34"/>
      <c r="AV168" s="34"/>
      <c r="AW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4"/>
      <c r="BT168" s="34"/>
      <c r="BU168" s="34"/>
      <c r="BV168" s="34"/>
      <c r="BW168" s="34"/>
      <c r="BX168" s="34"/>
      <c r="BY168" s="34"/>
      <c r="BZ168" s="34"/>
      <c r="CA168" s="34"/>
      <c r="CB168" s="34"/>
      <c r="CC168" s="34"/>
      <c r="CD168" s="34"/>
      <c r="CE168" s="34"/>
      <c r="CF168" s="34"/>
      <c r="CG168" s="34"/>
      <c r="CH168" s="34"/>
      <c r="CI168" s="34"/>
      <c r="CJ168" s="34"/>
      <c r="CK168" s="34"/>
      <c r="CL168" s="34"/>
      <c r="CM168" s="34"/>
      <c r="CN168" s="34"/>
      <c r="CO168" s="34"/>
      <c r="CP168" s="34"/>
      <c r="CQ168" s="34"/>
      <c r="CR168" s="34"/>
      <c r="CS168" s="34"/>
      <c r="CT168" s="34"/>
      <c r="CU168" s="34"/>
      <c r="CV168" s="34"/>
      <c r="CW168" s="34"/>
      <c r="CX168" s="34"/>
      <c r="CY168" s="34"/>
      <c r="CZ168" s="34"/>
      <c r="DA168" s="34"/>
      <c r="DB168" s="34"/>
      <c r="DC168" s="34"/>
      <c r="DD168" s="34"/>
      <c r="DE168" s="34"/>
      <c r="DF168" s="34"/>
      <c r="DG168" s="34"/>
      <c r="DH168" s="34"/>
      <c r="DI168" s="34"/>
      <c r="DJ168" s="34"/>
      <c r="DK168" s="34"/>
      <c r="DL168" s="34"/>
      <c r="DM168" s="34"/>
      <c r="DN168" s="34"/>
      <c r="DO168" s="34"/>
      <c r="DP168" s="34"/>
      <c r="DQ168" s="34"/>
      <c r="DR168" s="34"/>
      <c r="DS168" s="34"/>
      <c r="DT168" s="34"/>
      <c r="DU168" s="34"/>
      <c r="DV168" s="34"/>
      <c r="DW168" s="34"/>
      <c r="DX168" s="34"/>
      <c r="DY168" s="34"/>
      <c r="DZ168" s="34"/>
      <c r="EA168" s="34"/>
      <c r="EB168" s="34"/>
      <c r="EC168" s="34"/>
      <c r="ED168" s="34"/>
      <c r="EE168" s="34"/>
      <c r="EF168" s="34"/>
      <c r="EG168" s="34"/>
      <c r="EH168" s="34"/>
      <c r="EI168" s="34"/>
      <c r="EJ168" s="34"/>
      <c r="EK168" s="34"/>
      <c r="EL168" s="34"/>
      <c r="EM168" s="34"/>
      <c r="EN168" s="34"/>
      <c r="EO168" s="34"/>
      <c r="EP168" s="34"/>
      <c r="EQ168" s="34"/>
      <c r="ER168" s="34"/>
      <c r="ES168" s="34"/>
      <c r="ET168" s="34"/>
      <c r="EU168" s="34"/>
      <c r="EV168" s="34"/>
      <c r="EW168" s="34"/>
      <c r="EX168" s="34"/>
      <c r="EY168" s="34"/>
      <c r="EZ168" s="34"/>
      <c r="FA168" s="34"/>
      <c r="FB168" s="34"/>
      <c r="FC168" s="34"/>
      <c r="FD168" s="34"/>
      <c r="FE168" s="34"/>
      <c r="FF168" s="34"/>
      <c r="FG168" s="34"/>
      <c r="FH168" s="34"/>
      <c r="FI168" s="34"/>
      <c r="FJ168" s="34"/>
      <c r="FK168" s="34"/>
      <c r="FL168" s="34"/>
      <c r="FM168" s="34"/>
      <c r="FN168" s="34"/>
      <c r="FO168" s="34"/>
      <c r="FP168" s="34"/>
      <c r="FQ168" s="34"/>
      <c r="FR168" s="34"/>
      <c r="FS168" s="34"/>
      <c r="FT168" s="34"/>
      <c r="FU168" s="34"/>
      <c r="FV168" s="34"/>
      <c r="FW168" s="34"/>
      <c r="FX168" s="34"/>
      <c r="FY168" s="34"/>
      <c r="FZ168" s="34"/>
      <c r="GA168" s="34"/>
      <c r="GB168" s="34"/>
      <c r="GC168" s="34"/>
      <c r="GD168" s="34"/>
      <c r="GE168" s="34"/>
      <c r="GF168" s="34"/>
      <c r="GG168" s="34"/>
    </row>
    <row r="169" spans="1:194" ht="25.5" x14ac:dyDescent="0.25">
      <c r="A169" s="23" t="s">
        <v>324</v>
      </c>
      <c r="B169" s="36" t="s">
        <v>325</v>
      </c>
      <c r="C169" s="26">
        <f>C170+C171+C172+C173</f>
        <v>9064670.1000000015</v>
      </c>
      <c r="D169" s="26">
        <f>D170+D171+D172+D173</f>
        <v>1334</v>
      </c>
      <c r="E169" s="26">
        <f>E170+E171+E172+E173</f>
        <v>9066004.1000000015</v>
      </c>
      <c r="F169" s="27" t="e">
        <f t="shared" ref="F169:K169" si="88">F171+F172+F173</f>
        <v>#REF!</v>
      </c>
      <c r="G169" s="26" t="e">
        <f t="shared" si="88"/>
        <v>#REF!</v>
      </c>
      <c r="H169" s="27" t="e">
        <f t="shared" si="88"/>
        <v>#REF!</v>
      </c>
      <c r="I169" s="28" t="e">
        <f t="shared" si="88"/>
        <v>#REF!</v>
      </c>
      <c r="J169" s="26" t="e">
        <f t="shared" si="88"/>
        <v>#REF!</v>
      </c>
      <c r="K169" s="28" t="e">
        <f t="shared" si="88"/>
        <v>#REF!</v>
      </c>
      <c r="M169" s="22"/>
    </row>
    <row r="170" spans="1:194" x14ac:dyDescent="0.25">
      <c r="A170" s="23" t="s">
        <v>326</v>
      </c>
      <c r="B170" s="36" t="s">
        <v>327</v>
      </c>
      <c r="C170" s="26">
        <v>235052</v>
      </c>
      <c r="D170" s="26">
        <v>0</v>
      </c>
      <c r="E170" s="26">
        <v>235052</v>
      </c>
      <c r="F170" s="27"/>
      <c r="G170" s="26"/>
      <c r="H170" s="27"/>
      <c r="I170" s="28"/>
      <c r="J170" s="26"/>
      <c r="K170" s="28"/>
      <c r="M170" s="22"/>
    </row>
    <row r="171" spans="1:194" ht="25.5" x14ac:dyDescent="0.25">
      <c r="A171" s="23" t="s">
        <v>328</v>
      </c>
      <c r="B171" s="24" t="s">
        <v>329</v>
      </c>
      <c r="C171" s="26">
        <v>852235.4</v>
      </c>
      <c r="D171" s="26">
        <v>0</v>
      </c>
      <c r="E171" s="26">
        <v>852235.4</v>
      </c>
      <c r="F171" s="27" t="e">
        <f>#REF!+#REF!+#REF!+#REF!+#REF!+#REF!+#REF!+#REF!+#REF!+#REF!+#REF!+#REF!+#REF!+#REF!+#REF!+#REF!+#REF!+#REF!+#REF!+#REF!+#REF!+#REF!+#REF!+#REF!+#REF!</f>
        <v>#REF!</v>
      </c>
      <c r="G171" s="26" t="e">
        <f>#REF!+#REF!+#REF!+#REF!+#REF!+#REF!+#REF!+#REF!+#REF!+#REF!+#REF!+#REF!+#REF!+#REF!+#REF!+#REF!+#REF!+#REF!+#REF!+#REF!+#REF!+#REF!+#REF!+#REF!+#REF!</f>
        <v>#REF!</v>
      </c>
      <c r="H171" s="27" t="e">
        <f>#REF!+#REF!+#REF!+#REF!+#REF!+#REF!+#REF!+#REF!+#REF!+#REF!+#REF!+#REF!+#REF!+#REF!+#REF!+#REF!+#REF!+#REF!+#REF!+#REF!+#REF!+#REF!+#REF!+#REF!+#REF!</f>
        <v>#REF!</v>
      </c>
      <c r="I171" s="28" t="e">
        <f>#REF!+#REF!+#REF!+#REF!+#REF!+#REF!+#REF!+#REF!+#REF!+#REF!+#REF!+#REF!+#REF!+#REF!+#REF!+#REF!+#REF!+#REF!+#REF!+#REF!+#REF!+#REF!+#REF!+#REF!</f>
        <v>#REF!</v>
      </c>
      <c r="J171" s="26" t="e">
        <f>#REF!+#REF!+#REF!+#REF!+#REF!+#REF!+#REF!+#REF!+#REF!+#REF!+#REF!+#REF!+#REF!+#REF!+#REF!+#REF!+#REF!+#REF!+#REF!+#REF!+#REF!+#REF!+#REF!+#REF!+#REF!</f>
        <v>#REF!</v>
      </c>
      <c r="K171" s="28" t="e">
        <f>#REF!+#REF!+#REF!+#REF!+#REF!+#REF!+#REF!+#REF!+#REF!+#REF!+#REF!+#REF!+#REF!+#REF!+#REF!+#REF!+#REF!+#REF!+#REF!+#REF!+#REF!+#REF!+#REF!+#REF!</f>
        <v>#REF!</v>
      </c>
      <c r="M171" s="22"/>
    </row>
    <row r="172" spans="1:194" s="2" customFormat="1" x14ac:dyDescent="0.25">
      <c r="A172" s="23" t="s">
        <v>330</v>
      </c>
      <c r="B172" s="24" t="s">
        <v>331</v>
      </c>
      <c r="C172" s="26">
        <v>4237491.5</v>
      </c>
      <c r="D172" s="26">
        <v>0</v>
      </c>
      <c r="E172" s="26">
        <v>4237491.5</v>
      </c>
      <c r="F172" s="27" t="e">
        <f>#REF!+#REF!+#REF!+#REF!+#REF!+#REF!+#REF!+#REF!+#REF!+#REF!+#REF!+#REF!+#REF!+#REF!+#REF!+#REF!+#REF!+#REF!+#REF!</f>
        <v>#REF!</v>
      </c>
      <c r="G172" s="26" t="e">
        <f>#REF!+#REF!+#REF!+#REF!+#REF!+#REF!+#REF!+#REF!+#REF!+#REF!+#REF!+#REF!+#REF!+#REF!+#REF!+#REF!+#REF!+#REF!+#REF!</f>
        <v>#REF!</v>
      </c>
      <c r="H172" s="27" t="e">
        <f>#REF!+#REF!+#REF!+#REF!+#REF!+#REF!+#REF!+#REF!+#REF!+#REF!+#REF!+#REF!+#REF!+#REF!+#REF!+#REF!+#REF!+#REF!+#REF!</f>
        <v>#REF!</v>
      </c>
      <c r="I172" s="28" t="e">
        <f>#REF!+#REF!+#REF!+#REF!+#REF!+#REF!+#REF!+#REF!+#REF!+#REF!+#REF!+#REF!+#REF!+#REF!+#REF!+#REF!+#REF!+#REF!+#REF!</f>
        <v>#REF!</v>
      </c>
      <c r="J172" s="26" t="e">
        <f>#REF!+#REF!+#REF!+#REF!+#REF!+#REF!+#REF!+#REF!+#REF!+#REF!+#REF!+#REF!+#REF!+#REF!+#REF!+#REF!+#REF!+#REF!</f>
        <v>#REF!</v>
      </c>
      <c r="K172" s="28" t="e">
        <f>#REF!+#REF!+#REF!+#REF!+#REF!+#REF!+#REF!+#REF!+#REF!+#REF!+#REF!+#REF!+#REF!+#REF!+#REF!+#REF!+#REF!+#REF!+#REF!</f>
        <v>#REF!</v>
      </c>
      <c r="M172" s="22"/>
      <c r="GH172" s="4"/>
      <c r="GI172" s="4"/>
      <c r="GJ172" s="4"/>
      <c r="GK172" s="4"/>
      <c r="GL172" s="4"/>
    </row>
    <row r="173" spans="1:194" s="2" customFormat="1" x14ac:dyDescent="0.25">
      <c r="A173" s="23" t="s">
        <v>332</v>
      </c>
      <c r="B173" s="36" t="s">
        <v>333</v>
      </c>
      <c r="C173" s="26">
        <f>C174+C175+C176+C177+C178+C179+C180</f>
        <v>3739891.2</v>
      </c>
      <c r="D173" s="26">
        <f t="shared" ref="D173:E173" si="89">D174+D175+D176+D177+D178+D179+D180</f>
        <v>1334</v>
      </c>
      <c r="E173" s="26">
        <f t="shared" si="89"/>
        <v>3741225.2</v>
      </c>
      <c r="F173" s="27">
        <f>F177+F180+F174+F175+F179</f>
        <v>301452800</v>
      </c>
      <c r="G173" s="26">
        <f>G174+G175+G177+G180+G179</f>
        <v>0</v>
      </c>
      <c r="H173" s="27">
        <f>H177+H180+H174+H175+H179</f>
        <v>301452800</v>
      </c>
      <c r="I173" s="28">
        <f>I177+I180+I174+I175+I179</f>
        <v>301452800</v>
      </c>
      <c r="J173" s="26">
        <f>J174+J175+J177+J180+J179</f>
        <v>0</v>
      </c>
      <c r="K173" s="28">
        <f>K177+K180+K174+K175+K179</f>
        <v>301452800</v>
      </c>
      <c r="M173" s="22"/>
      <c r="GH173" s="4"/>
      <c r="GI173" s="4"/>
      <c r="GJ173" s="4"/>
      <c r="GK173" s="4"/>
      <c r="GL173" s="4"/>
    </row>
    <row r="174" spans="1:194" s="2" customFormat="1" ht="38.25" x14ac:dyDescent="0.25">
      <c r="A174" s="23" t="s">
        <v>334</v>
      </c>
      <c r="B174" s="36" t="s">
        <v>335</v>
      </c>
      <c r="C174" s="26">
        <v>6851.3</v>
      </c>
      <c r="D174" s="26">
        <v>776.5</v>
      </c>
      <c r="E174" s="26">
        <v>7627.8</v>
      </c>
      <c r="F174" s="27">
        <v>0</v>
      </c>
      <c r="G174" s="26"/>
      <c r="H174" s="27">
        <f t="shared" ref="H174:H180" si="90">F174+G174</f>
        <v>0</v>
      </c>
      <c r="I174" s="28">
        <f>'[1]Разноска (рубли)'!I395</f>
        <v>0</v>
      </c>
      <c r="J174" s="26"/>
      <c r="K174" s="28">
        <f t="shared" ref="K174:K180" si="91">I174+J174</f>
        <v>0</v>
      </c>
      <c r="M174" s="22"/>
      <c r="GH174" s="4"/>
      <c r="GI174" s="4"/>
      <c r="GJ174" s="4"/>
      <c r="GK174" s="4"/>
      <c r="GL174" s="4"/>
    </row>
    <row r="175" spans="1:194" s="2" customFormat="1" ht="38.25" x14ac:dyDescent="0.25">
      <c r="A175" s="23" t="s">
        <v>336</v>
      </c>
      <c r="B175" s="36" t="s">
        <v>337</v>
      </c>
      <c r="C175" s="26">
        <v>4190.7</v>
      </c>
      <c r="D175" s="26">
        <v>557.5</v>
      </c>
      <c r="E175" s="26">
        <v>4748.2</v>
      </c>
      <c r="F175" s="27">
        <v>0</v>
      </c>
      <c r="G175" s="26"/>
      <c r="H175" s="27">
        <f t="shared" si="90"/>
        <v>0</v>
      </c>
      <c r="I175" s="28">
        <f>'[1]Разноска (рубли)'!I396</f>
        <v>0</v>
      </c>
      <c r="J175" s="26"/>
      <c r="K175" s="28">
        <f t="shared" si="91"/>
        <v>0</v>
      </c>
      <c r="M175" s="22"/>
      <c r="GH175" s="4"/>
      <c r="GI175" s="4"/>
      <c r="GJ175" s="4"/>
      <c r="GK175" s="4"/>
      <c r="GL175" s="4"/>
    </row>
    <row r="176" spans="1:194" s="2" customFormat="1" ht="76.5" x14ac:dyDescent="0.25">
      <c r="A176" s="23" t="s">
        <v>338</v>
      </c>
      <c r="B176" s="36" t="s">
        <v>339</v>
      </c>
      <c r="C176" s="26">
        <v>68683.8</v>
      </c>
      <c r="D176" s="26">
        <v>0</v>
      </c>
      <c r="E176" s="26">
        <v>68683.8</v>
      </c>
      <c r="F176" s="27"/>
      <c r="G176" s="26"/>
      <c r="H176" s="27"/>
      <c r="I176" s="28"/>
      <c r="J176" s="26"/>
      <c r="K176" s="28"/>
      <c r="M176" s="22"/>
      <c r="GH176" s="4"/>
      <c r="GI176" s="4"/>
      <c r="GJ176" s="4"/>
      <c r="GK176" s="4"/>
      <c r="GL176" s="4"/>
    </row>
    <row r="177" spans="1:194" s="2" customFormat="1" ht="38.25" x14ac:dyDescent="0.25">
      <c r="A177" s="23" t="s">
        <v>340</v>
      </c>
      <c r="B177" s="36" t="s">
        <v>341</v>
      </c>
      <c r="C177" s="26">
        <v>157167.70000000001</v>
      </c>
      <c r="D177" s="26">
        <v>0</v>
      </c>
      <c r="E177" s="26">
        <v>157167.70000000001</v>
      </c>
      <c r="F177" s="27">
        <v>121102800</v>
      </c>
      <c r="G177" s="26">
        <v>0</v>
      </c>
      <c r="H177" s="27">
        <f t="shared" si="90"/>
        <v>121102800</v>
      </c>
      <c r="I177" s="28">
        <v>121102800</v>
      </c>
      <c r="J177" s="26">
        <v>0</v>
      </c>
      <c r="K177" s="28">
        <f t="shared" si="91"/>
        <v>121102800</v>
      </c>
      <c r="M177" s="22"/>
      <c r="GH177" s="4"/>
      <c r="GI177" s="4"/>
      <c r="GJ177" s="4"/>
      <c r="GK177" s="4"/>
      <c r="GL177" s="4"/>
    </row>
    <row r="178" spans="1:194" s="2" customFormat="1" ht="38.25" x14ac:dyDescent="0.25">
      <c r="A178" s="23" t="s">
        <v>342</v>
      </c>
      <c r="B178" s="36" t="s">
        <v>343</v>
      </c>
      <c r="C178" s="26">
        <v>11557.2</v>
      </c>
      <c r="D178" s="26">
        <v>0</v>
      </c>
      <c r="E178" s="26">
        <v>11557.2</v>
      </c>
      <c r="F178" s="27"/>
      <c r="G178" s="26"/>
      <c r="H178" s="27"/>
      <c r="I178" s="28"/>
      <c r="J178" s="26"/>
      <c r="K178" s="28"/>
      <c r="M178" s="22"/>
      <c r="GH178" s="4"/>
      <c r="GI178" s="4"/>
      <c r="GJ178" s="4"/>
      <c r="GK178" s="4"/>
      <c r="GL178" s="4"/>
    </row>
    <row r="179" spans="1:194" s="2" customFormat="1" ht="38.25" x14ac:dyDescent="0.25">
      <c r="A179" s="23" t="s">
        <v>344</v>
      </c>
      <c r="B179" s="36" t="s">
        <v>345</v>
      </c>
      <c r="C179" s="26">
        <v>1000</v>
      </c>
      <c r="D179" s="26">
        <v>0</v>
      </c>
      <c r="E179" s="26">
        <v>1000</v>
      </c>
      <c r="F179" s="27">
        <v>0</v>
      </c>
      <c r="G179" s="26"/>
      <c r="H179" s="27">
        <v>0</v>
      </c>
      <c r="I179" s="28">
        <v>0</v>
      </c>
      <c r="J179" s="26"/>
      <c r="K179" s="28">
        <v>0</v>
      </c>
      <c r="M179" s="22"/>
      <c r="GH179" s="4"/>
      <c r="GI179" s="4"/>
      <c r="GJ179" s="4"/>
      <c r="GK179" s="4"/>
      <c r="GL179" s="4"/>
    </row>
    <row r="180" spans="1:194" s="2" customFormat="1" ht="25.5" x14ac:dyDescent="0.25">
      <c r="A180" s="23" t="s">
        <v>346</v>
      </c>
      <c r="B180" s="36" t="s">
        <v>347</v>
      </c>
      <c r="C180" s="26">
        <v>3490440.5</v>
      </c>
      <c r="D180" s="26">
        <v>0</v>
      </c>
      <c r="E180" s="26">
        <v>3490440.5</v>
      </c>
      <c r="F180" s="27">
        <v>180350000</v>
      </c>
      <c r="G180" s="26"/>
      <c r="H180" s="27">
        <f t="shared" si="90"/>
        <v>180350000</v>
      </c>
      <c r="I180" s="28">
        <v>180350000</v>
      </c>
      <c r="J180" s="26"/>
      <c r="K180" s="28">
        <f t="shared" si="91"/>
        <v>180350000</v>
      </c>
      <c r="M180" s="22"/>
      <c r="GH180" s="4"/>
      <c r="GI180" s="4"/>
      <c r="GJ180" s="4"/>
      <c r="GK180" s="4"/>
      <c r="GL180" s="4"/>
    </row>
    <row r="181" spans="1:194" s="2" customFormat="1" ht="25.5" x14ac:dyDescent="0.25">
      <c r="A181" s="23" t="s">
        <v>348</v>
      </c>
      <c r="B181" s="36" t="s">
        <v>349</v>
      </c>
      <c r="C181" s="26">
        <f>C182</f>
        <v>408190</v>
      </c>
      <c r="D181" s="26">
        <f t="shared" ref="D181:E181" si="92">D182</f>
        <v>-8222.2999999999993</v>
      </c>
      <c r="E181" s="26">
        <f t="shared" si="92"/>
        <v>399967.7</v>
      </c>
      <c r="F181" s="27">
        <f>'[1]Разноска (рубли)'!F219+'[1]Разноска (рубли)'!F220+'[1]Разноска (рубли)'!F221</f>
        <v>-32300</v>
      </c>
      <c r="G181" s="26">
        <f>G183</f>
        <v>0</v>
      </c>
      <c r="H181" s="27">
        <f>F181+G181</f>
        <v>-32300</v>
      </c>
      <c r="I181" s="28">
        <f>'[1]Разноска (рубли)'!I219+'[1]Разноска (рубли)'!I220+'[1]Разноска (рубли)'!I221</f>
        <v>-32300</v>
      </c>
      <c r="J181" s="26">
        <f>J183</f>
        <v>0</v>
      </c>
      <c r="K181" s="28">
        <f>I181+J181</f>
        <v>-32300</v>
      </c>
      <c r="M181" s="22"/>
      <c r="GH181" s="4"/>
      <c r="GI181" s="4"/>
      <c r="GJ181" s="4"/>
      <c r="GK181" s="4"/>
      <c r="GL181" s="4"/>
    </row>
    <row r="182" spans="1:194" s="2" customFormat="1" ht="25.5" x14ac:dyDescent="0.25">
      <c r="A182" s="23" t="s">
        <v>350</v>
      </c>
      <c r="B182" s="36" t="s">
        <v>351</v>
      </c>
      <c r="C182" s="26">
        <f>C183+C184+C185</f>
        <v>408190</v>
      </c>
      <c r="D182" s="26">
        <f t="shared" ref="D182:E182" si="93">D183+D184+D185</f>
        <v>-8222.2999999999993</v>
      </c>
      <c r="E182" s="26">
        <f t="shared" si="93"/>
        <v>399967.7</v>
      </c>
      <c r="F182" s="27"/>
      <c r="G182" s="26"/>
      <c r="H182" s="27"/>
      <c r="I182" s="28"/>
      <c r="J182" s="26"/>
      <c r="K182" s="28"/>
      <c r="M182" s="22"/>
      <c r="GH182" s="4"/>
      <c r="GI182" s="4"/>
      <c r="GJ182" s="4"/>
      <c r="GK182" s="4"/>
      <c r="GL182" s="4"/>
    </row>
    <row r="183" spans="1:194" s="2" customFormat="1" ht="38.25" x14ac:dyDescent="0.25">
      <c r="A183" s="23" t="s">
        <v>352</v>
      </c>
      <c r="B183" s="36" t="s">
        <v>353</v>
      </c>
      <c r="C183" s="26">
        <v>400000</v>
      </c>
      <c r="D183" s="26">
        <v>0</v>
      </c>
      <c r="E183" s="26">
        <v>400000</v>
      </c>
      <c r="F183" s="27"/>
      <c r="G183" s="26"/>
      <c r="H183" s="27"/>
      <c r="I183" s="28"/>
      <c r="J183" s="26"/>
      <c r="K183" s="28"/>
      <c r="M183" s="22"/>
      <c r="GH183" s="4"/>
      <c r="GI183" s="4"/>
      <c r="GJ183" s="4"/>
      <c r="GK183" s="4"/>
      <c r="GL183" s="4"/>
    </row>
    <row r="184" spans="1:194" s="2" customFormat="1" ht="51" customHeight="1" x14ac:dyDescent="0.25">
      <c r="A184" s="23" t="s">
        <v>354</v>
      </c>
      <c r="B184" s="36" t="s">
        <v>355</v>
      </c>
      <c r="C184" s="26">
        <v>0</v>
      </c>
      <c r="D184" s="26">
        <v>-32.299999999999997</v>
      </c>
      <c r="E184" s="26">
        <v>-32.299999999999997</v>
      </c>
      <c r="F184" s="27"/>
      <c r="G184" s="26"/>
      <c r="H184" s="27"/>
      <c r="I184" s="28"/>
      <c r="J184" s="26"/>
      <c r="K184" s="28"/>
      <c r="M184" s="22"/>
      <c r="GH184" s="4"/>
      <c r="GI184" s="4"/>
      <c r="GJ184" s="4"/>
      <c r="GK184" s="4"/>
      <c r="GL184" s="4"/>
    </row>
    <row r="185" spans="1:194" s="2" customFormat="1" ht="63.75" x14ac:dyDescent="0.25">
      <c r="A185" s="23" t="s">
        <v>356</v>
      </c>
      <c r="B185" s="36" t="s">
        <v>357</v>
      </c>
      <c r="C185" s="26">
        <v>8190</v>
      </c>
      <c r="D185" s="26">
        <v>-8190</v>
      </c>
      <c r="E185" s="26">
        <v>0</v>
      </c>
      <c r="F185" s="27"/>
      <c r="G185" s="26"/>
      <c r="H185" s="27"/>
      <c r="I185" s="28"/>
      <c r="J185" s="26"/>
      <c r="K185" s="28"/>
      <c r="M185" s="22"/>
      <c r="GH185" s="4"/>
      <c r="GI185" s="4"/>
      <c r="GJ185" s="4"/>
      <c r="GK185" s="4"/>
      <c r="GL185" s="4"/>
    </row>
    <row r="186" spans="1:194" s="2" customFormat="1" x14ac:dyDescent="0.25">
      <c r="A186" s="23" t="s">
        <v>358</v>
      </c>
      <c r="B186" s="24" t="s">
        <v>359</v>
      </c>
      <c r="C186" s="26">
        <v>12600</v>
      </c>
      <c r="D186" s="26">
        <v>0</v>
      </c>
      <c r="E186" s="26">
        <v>12600</v>
      </c>
      <c r="F186" s="27" t="e">
        <f>#REF!</f>
        <v>#REF!</v>
      </c>
      <c r="G186" s="26" t="e">
        <f>#REF!</f>
        <v>#REF!</v>
      </c>
      <c r="H186" s="27" t="e">
        <f>F186+G186</f>
        <v>#REF!</v>
      </c>
      <c r="I186" s="28" t="e">
        <f>#REF!</f>
        <v>#REF!</v>
      </c>
      <c r="J186" s="26" t="e">
        <f>#REF!</f>
        <v>#REF!</v>
      </c>
      <c r="K186" s="28" t="e">
        <f>I186+J186</f>
        <v>#REF!</v>
      </c>
      <c r="M186" s="22"/>
      <c r="GH186" s="4"/>
      <c r="GI186" s="4"/>
      <c r="GJ186" s="4"/>
      <c r="GK186" s="4"/>
      <c r="GL186" s="4"/>
    </row>
    <row r="187" spans="1:194" s="2" customFormat="1" ht="76.5" x14ac:dyDescent="0.25">
      <c r="A187" s="23" t="s">
        <v>360</v>
      </c>
      <c r="B187" s="24" t="s">
        <v>361</v>
      </c>
      <c r="C187" s="26">
        <f>C188+C197</f>
        <v>250670.30000000002</v>
      </c>
      <c r="D187" s="26">
        <f t="shared" ref="D187:E187" si="94">D188+D197</f>
        <v>37482</v>
      </c>
      <c r="E187" s="26">
        <f t="shared" si="94"/>
        <v>288152.3</v>
      </c>
      <c r="F187" s="27">
        <f>F197+F188</f>
        <v>0</v>
      </c>
      <c r="G187" s="26">
        <f>G188+G197</f>
        <v>0</v>
      </c>
      <c r="H187" s="27">
        <f>F187+G187</f>
        <v>0</v>
      </c>
      <c r="I187" s="28">
        <f>I197+I188</f>
        <v>0</v>
      </c>
      <c r="J187" s="26">
        <f>J188+J197</f>
        <v>0</v>
      </c>
      <c r="K187" s="28">
        <f>I187+J187</f>
        <v>0</v>
      </c>
      <c r="M187" s="22"/>
      <c r="GH187" s="4"/>
      <c r="GI187" s="4"/>
      <c r="GJ187" s="4"/>
      <c r="GK187" s="4"/>
      <c r="GL187" s="4"/>
    </row>
    <row r="188" spans="1:194" s="2" customFormat="1" ht="51" x14ac:dyDescent="0.25">
      <c r="A188" s="23" t="s">
        <v>362</v>
      </c>
      <c r="B188" s="24" t="s">
        <v>363</v>
      </c>
      <c r="C188" s="26">
        <f>C189</f>
        <v>234676.6</v>
      </c>
      <c r="D188" s="26">
        <f t="shared" ref="D188:E188" si="95">D189</f>
        <v>34393.5</v>
      </c>
      <c r="E188" s="26">
        <f t="shared" si="95"/>
        <v>269070.09999999998</v>
      </c>
      <c r="F188" s="27">
        <f>F189</f>
        <v>0</v>
      </c>
      <c r="G188" s="26">
        <f>G189</f>
        <v>0</v>
      </c>
      <c r="H188" s="27">
        <f t="shared" ref="H188:H201" si="96">F188+G188</f>
        <v>0</v>
      </c>
      <c r="I188" s="28">
        <f>I189</f>
        <v>0</v>
      </c>
      <c r="J188" s="26">
        <f>J189</f>
        <v>0</v>
      </c>
      <c r="K188" s="28">
        <f t="shared" ref="K188:K201" si="97">I188+J188</f>
        <v>0</v>
      </c>
      <c r="M188" s="22"/>
      <c r="GH188" s="4"/>
      <c r="GI188" s="4"/>
      <c r="GJ188" s="4"/>
      <c r="GK188" s="4"/>
      <c r="GL188" s="4"/>
    </row>
    <row r="189" spans="1:194" s="2" customFormat="1" ht="51" x14ac:dyDescent="0.25">
      <c r="A189" s="23" t="s">
        <v>364</v>
      </c>
      <c r="B189" s="24" t="s">
        <v>365</v>
      </c>
      <c r="C189" s="26">
        <f>C190+C191+C192+C193+C194+C195+C196</f>
        <v>234676.6</v>
      </c>
      <c r="D189" s="26">
        <f t="shared" ref="D189:E189" si="98">D190+D191+D192+D193+D194+D195+D196</f>
        <v>34393.5</v>
      </c>
      <c r="E189" s="26">
        <f t="shared" si="98"/>
        <v>269070.09999999998</v>
      </c>
      <c r="F189" s="27">
        <f>F195+F196</f>
        <v>0</v>
      </c>
      <c r="G189" s="26">
        <f>G195+G196</f>
        <v>0</v>
      </c>
      <c r="H189" s="27">
        <f t="shared" si="96"/>
        <v>0</v>
      </c>
      <c r="I189" s="28">
        <f>I195+I196</f>
        <v>0</v>
      </c>
      <c r="J189" s="26">
        <f>J195+J196</f>
        <v>0</v>
      </c>
      <c r="K189" s="28">
        <f t="shared" si="97"/>
        <v>0</v>
      </c>
      <c r="M189" s="22"/>
      <c r="GH189" s="4"/>
      <c r="GI189" s="4"/>
      <c r="GJ189" s="4"/>
      <c r="GK189" s="4"/>
      <c r="GL189" s="4"/>
    </row>
    <row r="190" spans="1:194" s="2" customFormat="1" ht="69.75" customHeight="1" x14ac:dyDescent="0.25">
      <c r="A190" s="23" t="s">
        <v>366</v>
      </c>
      <c r="B190" s="24" t="s">
        <v>367</v>
      </c>
      <c r="C190" s="26">
        <v>0</v>
      </c>
      <c r="D190" s="26">
        <v>1476.6</v>
      </c>
      <c r="E190" s="26">
        <v>1476.6</v>
      </c>
      <c r="F190" s="27"/>
      <c r="G190" s="26"/>
      <c r="H190" s="27"/>
      <c r="I190" s="28"/>
      <c r="J190" s="26"/>
      <c r="K190" s="28"/>
      <c r="M190" s="22"/>
      <c r="GH190" s="4"/>
      <c r="GI190" s="4"/>
      <c r="GJ190" s="4"/>
      <c r="GK190" s="4"/>
      <c r="GL190" s="4"/>
    </row>
    <row r="191" spans="1:194" s="2" customFormat="1" ht="51" x14ac:dyDescent="0.25">
      <c r="A191" s="23" t="s">
        <v>368</v>
      </c>
      <c r="B191" s="24" t="s">
        <v>369</v>
      </c>
      <c r="C191" s="26">
        <v>0</v>
      </c>
      <c r="D191" s="26">
        <v>1.3</v>
      </c>
      <c r="E191" s="26">
        <v>1.3</v>
      </c>
      <c r="F191" s="27"/>
      <c r="G191" s="26"/>
      <c r="H191" s="27"/>
      <c r="I191" s="28"/>
      <c r="J191" s="26"/>
      <c r="K191" s="28"/>
      <c r="M191" s="22"/>
      <c r="GH191" s="4"/>
      <c r="GI191" s="4"/>
      <c r="GJ191" s="4"/>
      <c r="GK191" s="4"/>
      <c r="GL191" s="4"/>
    </row>
    <row r="192" spans="1:194" s="2" customFormat="1" ht="51" x14ac:dyDescent="0.25">
      <c r="A192" s="23" t="s">
        <v>370</v>
      </c>
      <c r="B192" s="24" t="s">
        <v>371</v>
      </c>
      <c r="C192" s="26">
        <v>0</v>
      </c>
      <c r="D192" s="26">
        <v>20.8</v>
      </c>
      <c r="E192" s="26">
        <v>20.8</v>
      </c>
      <c r="F192" s="27"/>
      <c r="G192" s="26"/>
      <c r="H192" s="27"/>
      <c r="I192" s="28"/>
      <c r="J192" s="26"/>
      <c r="K192" s="28"/>
      <c r="M192" s="22"/>
      <c r="GH192" s="4"/>
      <c r="GI192" s="4"/>
      <c r="GJ192" s="4"/>
      <c r="GK192" s="4"/>
      <c r="GL192" s="4"/>
    </row>
    <row r="193" spans="1:189" ht="89.25" x14ac:dyDescent="0.25">
      <c r="A193" s="23" t="s">
        <v>372</v>
      </c>
      <c r="B193" s="24" t="s">
        <v>373</v>
      </c>
      <c r="C193" s="26">
        <v>6.1</v>
      </c>
      <c r="D193" s="26">
        <v>42.8</v>
      </c>
      <c r="E193" s="26">
        <v>48.9</v>
      </c>
      <c r="F193" s="27"/>
      <c r="G193" s="26"/>
      <c r="H193" s="27"/>
      <c r="I193" s="28"/>
      <c r="J193" s="26"/>
      <c r="K193" s="28"/>
      <c r="M193" s="22"/>
    </row>
    <row r="194" spans="1:189" ht="38.25" customHeight="1" x14ac:dyDescent="0.25">
      <c r="A194" s="23" t="s">
        <v>374</v>
      </c>
      <c r="B194" s="24" t="s">
        <v>375</v>
      </c>
      <c r="C194" s="26">
        <v>0</v>
      </c>
      <c r="D194" s="26">
        <v>247.6</v>
      </c>
      <c r="E194" s="26">
        <v>247.6</v>
      </c>
      <c r="F194" s="27"/>
      <c r="G194" s="26"/>
      <c r="H194" s="27"/>
      <c r="I194" s="28"/>
      <c r="J194" s="26"/>
      <c r="K194" s="28"/>
      <c r="M194" s="22"/>
    </row>
    <row r="195" spans="1:189" ht="51" x14ac:dyDescent="0.25">
      <c r="A195" s="23" t="s">
        <v>376</v>
      </c>
      <c r="B195" s="24" t="s">
        <v>377</v>
      </c>
      <c r="C195" s="26">
        <v>234658.7</v>
      </c>
      <c r="D195" s="26">
        <v>32604.400000000001</v>
      </c>
      <c r="E195" s="26">
        <v>267263.09999999998</v>
      </c>
      <c r="F195" s="27">
        <v>0</v>
      </c>
      <c r="G195" s="26"/>
      <c r="H195" s="27">
        <f t="shared" si="96"/>
        <v>0</v>
      </c>
      <c r="I195" s="28">
        <v>0</v>
      </c>
      <c r="J195" s="26"/>
      <c r="K195" s="28">
        <f t="shared" si="97"/>
        <v>0</v>
      </c>
      <c r="M195" s="22"/>
    </row>
    <row r="196" spans="1:189" ht="51" x14ac:dyDescent="0.25">
      <c r="A196" s="23" t="s">
        <v>378</v>
      </c>
      <c r="B196" s="24" t="s">
        <v>379</v>
      </c>
      <c r="C196" s="26">
        <v>11.8</v>
      </c>
      <c r="D196" s="26">
        <v>0</v>
      </c>
      <c r="E196" s="26">
        <v>11.8</v>
      </c>
      <c r="F196" s="27">
        <v>0</v>
      </c>
      <c r="G196" s="26"/>
      <c r="H196" s="27">
        <f t="shared" si="96"/>
        <v>0</v>
      </c>
      <c r="I196" s="28">
        <v>0</v>
      </c>
      <c r="J196" s="26"/>
      <c r="K196" s="28">
        <f t="shared" si="97"/>
        <v>0</v>
      </c>
      <c r="M196" s="22"/>
    </row>
    <row r="197" spans="1:189" ht="25.5" x14ac:dyDescent="0.25">
      <c r="A197" s="23" t="s">
        <v>380</v>
      </c>
      <c r="B197" s="36" t="s">
        <v>381</v>
      </c>
      <c r="C197" s="26">
        <f>C198</f>
        <v>15993.7</v>
      </c>
      <c r="D197" s="26">
        <f t="shared" ref="D197:E197" si="99">D198</f>
        <v>3088.5</v>
      </c>
      <c r="E197" s="26">
        <f t="shared" si="99"/>
        <v>19082.2</v>
      </c>
      <c r="F197" s="27">
        <f>F198</f>
        <v>0</v>
      </c>
      <c r="G197" s="26">
        <f>G198</f>
        <v>0</v>
      </c>
      <c r="H197" s="27">
        <f t="shared" si="96"/>
        <v>0</v>
      </c>
      <c r="I197" s="28">
        <f>I198</f>
        <v>0</v>
      </c>
      <c r="J197" s="26">
        <f>J198</f>
        <v>0</v>
      </c>
      <c r="K197" s="28">
        <f t="shared" si="97"/>
        <v>0</v>
      </c>
      <c r="M197" s="22"/>
    </row>
    <row r="198" spans="1:189" ht="25.5" x14ac:dyDescent="0.25">
      <c r="A198" s="23" t="s">
        <v>382</v>
      </c>
      <c r="B198" s="36" t="s">
        <v>383</v>
      </c>
      <c r="C198" s="26">
        <f>C199+C200+C201</f>
        <v>15993.7</v>
      </c>
      <c r="D198" s="26">
        <f t="shared" ref="D198:E198" si="100">D199+D200+D201</f>
        <v>3088.5</v>
      </c>
      <c r="E198" s="26">
        <f t="shared" si="100"/>
        <v>19082.2</v>
      </c>
      <c r="F198" s="27">
        <f>F201</f>
        <v>0</v>
      </c>
      <c r="G198" s="26">
        <f>G201</f>
        <v>0</v>
      </c>
      <c r="H198" s="27">
        <f t="shared" si="96"/>
        <v>0</v>
      </c>
      <c r="I198" s="28">
        <f>I201</f>
        <v>0</v>
      </c>
      <c r="J198" s="26">
        <f>J201</f>
        <v>0</v>
      </c>
      <c r="K198" s="28">
        <f t="shared" si="97"/>
        <v>0</v>
      </c>
      <c r="M198" s="22"/>
    </row>
    <row r="199" spans="1:189" ht="25.5" x14ac:dyDescent="0.25">
      <c r="A199" s="23" t="s">
        <v>384</v>
      </c>
      <c r="B199" s="36" t="s">
        <v>385</v>
      </c>
      <c r="C199" s="26">
        <v>0</v>
      </c>
      <c r="D199" s="26">
        <v>108.5</v>
      </c>
      <c r="E199" s="26">
        <v>108.5</v>
      </c>
      <c r="F199" s="27"/>
      <c r="G199" s="26"/>
      <c r="H199" s="27"/>
      <c r="I199" s="28"/>
      <c r="J199" s="26"/>
      <c r="K199" s="28"/>
      <c r="M199" s="22"/>
    </row>
    <row r="200" spans="1:189" ht="25.5" x14ac:dyDescent="0.25">
      <c r="A200" s="23" t="s">
        <v>386</v>
      </c>
      <c r="B200" s="36" t="s">
        <v>387</v>
      </c>
      <c r="C200" s="26">
        <v>12.5</v>
      </c>
      <c r="D200" s="26">
        <v>702.4</v>
      </c>
      <c r="E200" s="26">
        <v>714.9</v>
      </c>
      <c r="F200" s="27"/>
      <c r="G200" s="26"/>
      <c r="H200" s="27"/>
      <c r="I200" s="28"/>
      <c r="J200" s="26"/>
      <c r="K200" s="28"/>
      <c r="M200" s="22"/>
    </row>
    <row r="201" spans="1:189" ht="25.5" x14ac:dyDescent="0.25">
      <c r="A201" s="23" t="s">
        <v>388</v>
      </c>
      <c r="B201" s="36" t="s">
        <v>389</v>
      </c>
      <c r="C201" s="26">
        <v>15981.2</v>
      </c>
      <c r="D201" s="26">
        <v>2277.6</v>
      </c>
      <c r="E201" s="26">
        <v>18258.8</v>
      </c>
      <c r="F201" s="27">
        <v>0</v>
      </c>
      <c r="G201" s="26"/>
      <c r="H201" s="27">
        <f t="shared" si="96"/>
        <v>0</v>
      </c>
      <c r="I201" s="28">
        <v>0</v>
      </c>
      <c r="J201" s="26"/>
      <c r="K201" s="28">
        <f t="shared" si="97"/>
        <v>0</v>
      </c>
      <c r="M201" s="22"/>
    </row>
    <row r="202" spans="1:189" ht="38.25" x14ac:dyDescent="0.25">
      <c r="A202" s="23" t="s">
        <v>390</v>
      </c>
      <c r="B202" s="36" t="s">
        <v>391</v>
      </c>
      <c r="C202" s="26">
        <f>C203</f>
        <v>-57556.2</v>
      </c>
      <c r="D202" s="26">
        <f t="shared" ref="D202:K202" si="101">D203</f>
        <v>-14121.1</v>
      </c>
      <c r="E202" s="26">
        <f t="shared" si="101"/>
        <v>-71677.3</v>
      </c>
      <c r="F202" s="25">
        <f t="shared" si="101"/>
        <v>0</v>
      </c>
      <c r="G202" s="25">
        <f t="shared" si="101"/>
        <v>0</v>
      </c>
      <c r="H202" s="25">
        <f t="shared" si="101"/>
        <v>0</v>
      </c>
      <c r="I202" s="25">
        <f t="shared" si="101"/>
        <v>0</v>
      </c>
      <c r="J202" s="25">
        <f t="shared" si="101"/>
        <v>0</v>
      </c>
      <c r="K202" s="25">
        <f t="shared" si="101"/>
        <v>0</v>
      </c>
      <c r="M202" s="22"/>
    </row>
    <row r="203" spans="1:189" s="42" customFormat="1" ht="38.25" x14ac:dyDescent="0.25">
      <c r="A203" s="23" t="s">
        <v>392</v>
      </c>
      <c r="B203" s="36" t="s">
        <v>393</v>
      </c>
      <c r="C203" s="26">
        <f>C204+C205+C206+C207+C208+C209+C210+C211+C212+C213+C214+C215+C216+C217+C218+C219+C220+C221+C222+C223+C224+C225+C226+C227</f>
        <v>-57556.2</v>
      </c>
      <c r="D203" s="26">
        <f t="shared" ref="D203:E203" si="102">D204+D205+D206+D207+D208+D209+D210+D211+D212+D213+D214+D215+D216+D217+D218+D219+D220+D221+D222+D223+D224+D225+D226+D227</f>
        <v>-14121.1</v>
      </c>
      <c r="E203" s="26">
        <f t="shared" si="102"/>
        <v>-71677.3</v>
      </c>
      <c r="F203" s="39">
        <f>F227+F226</f>
        <v>0</v>
      </c>
      <c r="G203" s="38">
        <f>G226+G227</f>
        <v>0</v>
      </c>
      <c r="H203" s="39">
        <f t="shared" ref="H203:H227" si="103">F203+G203</f>
        <v>0</v>
      </c>
      <c r="I203" s="40">
        <f>I227+I226</f>
        <v>0</v>
      </c>
      <c r="J203" s="38">
        <f>J226+J227</f>
        <v>0</v>
      </c>
      <c r="K203" s="40">
        <f t="shared" ref="K203:K227" si="104">I203+J203</f>
        <v>0</v>
      </c>
      <c r="L203" s="41"/>
      <c r="M203" s="22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  <c r="AS203" s="41"/>
      <c r="AT203" s="41"/>
      <c r="AU203" s="41"/>
      <c r="AV203" s="41"/>
      <c r="AW203" s="41"/>
      <c r="AX203" s="41"/>
      <c r="AY203" s="41"/>
      <c r="AZ203" s="41"/>
      <c r="BA203" s="41"/>
      <c r="BB203" s="41"/>
      <c r="BC203" s="41"/>
      <c r="BD203" s="41"/>
      <c r="BE203" s="41"/>
      <c r="BF203" s="41"/>
      <c r="BG203" s="41"/>
      <c r="BH203" s="41"/>
      <c r="BI203" s="41"/>
      <c r="BJ203" s="41"/>
      <c r="BK203" s="41"/>
      <c r="BL203" s="41"/>
      <c r="BM203" s="41"/>
      <c r="BN203" s="41"/>
      <c r="BO203" s="41"/>
      <c r="BP203" s="41"/>
      <c r="BQ203" s="41"/>
      <c r="BR203" s="41"/>
      <c r="BS203" s="41"/>
      <c r="BT203" s="41"/>
      <c r="BU203" s="41"/>
      <c r="BV203" s="41"/>
      <c r="BW203" s="41"/>
      <c r="BX203" s="41"/>
      <c r="BY203" s="41"/>
      <c r="BZ203" s="41"/>
      <c r="CA203" s="41"/>
      <c r="CB203" s="41"/>
      <c r="CC203" s="41"/>
      <c r="CD203" s="41"/>
      <c r="CE203" s="41"/>
      <c r="CF203" s="41"/>
      <c r="CG203" s="41"/>
      <c r="CH203" s="41"/>
      <c r="CI203" s="41"/>
      <c r="CJ203" s="41"/>
      <c r="CK203" s="41"/>
      <c r="CL203" s="41"/>
      <c r="CM203" s="41"/>
      <c r="CN203" s="41"/>
      <c r="CO203" s="41"/>
      <c r="CP203" s="41"/>
      <c r="CQ203" s="41"/>
      <c r="CR203" s="41"/>
      <c r="CS203" s="41"/>
      <c r="CT203" s="41"/>
      <c r="CU203" s="41"/>
      <c r="CV203" s="41"/>
      <c r="CW203" s="41"/>
      <c r="CX203" s="41"/>
      <c r="CY203" s="41"/>
      <c r="CZ203" s="41"/>
      <c r="DA203" s="41"/>
      <c r="DB203" s="41"/>
      <c r="DC203" s="41"/>
      <c r="DD203" s="41"/>
      <c r="DE203" s="41"/>
      <c r="DF203" s="41"/>
      <c r="DG203" s="41"/>
      <c r="DH203" s="41"/>
      <c r="DI203" s="41"/>
      <c r="DJ203" s="41"/>
      <c r="DK203" s="41"/>
      <c r="DL203" s="41"/>
      <c r="DM203" s="41"/>
      <c r="DN203" s="41"/>
      <c r="DO203" s="41"/>
      <c r="DP203" s="41"/>
      <c r="DQ203" s="41"/>
      <c r="DR203" s="41"/>
      <c r="DS203" s="41"/>
      <c r="DT203" s="41"/>
      <c r="DU203" s="41"/>
      <c r="DV203" s="41"/>
      <c r="DW203" s="41"/>
      <c r="DX203" s="41"/>
      <c r="DY203" s="41"/>
      <c r="DZ203" s="41"/>
      <c r="EA203" s="41"/>
      <c r="EB203" s="41"/>
      <c r="EC203" s="41"/>
      <c r="ED203" s="41"/>
      <c r="EE203" s="41"/>
      <c r="EF203" s="41"/>
      <c r="EG203" s="41"/>
      <c r="EH203" s="41"/>
      <c r="EI203" s="41"/>
      <c r="EJ203" s="41"/>
      <c r="EK203" s="41"/>
      <c r="EL203" s="41"/>
      <c r="EM203" s="41"/>
      <c r="EN203" s="41"/>
      <c r="EO203" s="41"/>
      <c r="EP203" s="41"/>
      <c r="EQ203" s="41"/>
      <c r="ER203" s="41"/>
      <c r="ES203" s="41"/>
      <c r="ET203" s="41"/>
      <c r="EU203" s="41"/>
      <c r="EV203" s="41"/>
      <c r="EW203" s="41"/>
      <c r="EX203" s="41"/>
      <c r="EY203" s="41"/>
      <c r="EZ203" s="41"/>
      <c r="FA203" s="41"/>
      <c r="FB203" s="41"/>
      <c r="FC203" s="41"/>
      <c r="FD203" s="41"/>
      <c r="FE203" s="41"/>
      <c r="FF203" s="41"/>
      <c r="FG203" s="41"/>
      <c r="FH203" s="41"/>
      <c r="FI203" s="41"/>
      <c r="FJ203" s="41"/>
      <c r="FK203" s="41"/>
      <c r="FL203" s="41"/>
      <c r="FM203" s="41"/>
      <c r="FN203" s="41"/>
      <c r="FO203" s="41"/>
      <c r="FP203" s="41"/>
      <c r="FQ203" s="41"/>
      <c r="FR203" s="41"/>
      <c r="FS203" s="41"/>
      <c r="FT203" s="41"/>
      <c r="FU203" s="41"/>
      <c r="FV203" s="41"/>
      <c r="FW203" s="41"/>
      <c r="FX203" s="41"/>
      <c r="FY203" s="41"/>
      <c r="FZ203" s="41"/>
      <c r="GA203" s="41"/>
      <c r="GB203" s="41"/>
      <c r="GC203" s="41"/>
      <c r="GD203" s="41"/>
      <c r="GE203" s="41"/>
      <c r="GF203" s="41"/>
      <c r="GG203" s="41"/>
    </row>
    <row r="204" spans="1:189" ht="51" x14ac:dyDescent="0.25">
      <c r="A204" s="23" t="s">
        <v>394</v>
      </c>
      <c r="B204" s="36" t="s">
        <v>395</v>
      </c>
      <c r="C204" s="26">
        <v>0</v>
      </c>
      <c r="D204" s="26">
        <v>-619.6</v>
      </c>
      <c r="E204" s="26">
        <v>-619.6</v>
      </c>
      <c r="F204" s="27"/>
      <c r="G204" s="26"/>
      <c r="H204" s="27"/>
      <c r="I204" s="28"/>
      <c r="J204" s="26"/>
      <c r="K204" s="28"/>
      <c r="M204" s="22"/>
    </row>
    <row r="205" spans="1:189" ht="63.75" x14ac:dyDescent="0.25">
      <c r="A205" s="23" t="s">
        <v>396</v>
      </c>
      <c r="B205" s="36" t="s">
        <v>397</v>
      </c>
      <c r="C205" s="26">
        <v>0</v>
      </c>
      <c r="D205" s="26">
        <v>-1476.6</v>
      </c>
      <c r="E205" s="26">
        <v>-1476.6</v>
      </c>
      <c r="F205" s="27"/>
      <c r="G205" s="26"/>
      <c r="H205" s="27"/>
      <c r="I205" s="28"/>
      <c r="J205" s="26"/>
      <c r="K205" s="28"/>
      <c r="M205" s="22"/>
    </row>
    <row r="206" spans="1:189" ht="63.75" x14ac:dyDescent="0.25">
      <c r="A206" s="23" t="s">
        <v>398</v>
      </c>
      <c r="B206" s="36" t="s">
        <v>399</v>
      </c>
      <c r="C206" s="26">
        <v>0</v>
      </c>
      <c r="D206" s="26">
        <v>-1545.9</v>
      </c>
      <c r="E206" s="26">
        <v>-1545.9</v>
      </c>
      <c r="F206" s="27"/>
      <c r="G206" s="26"/>
      <c r="H206" s="27"/>
      <c r="I206" s="28"/>
      <c r="J206" s="26"/>
      <c r="K206" s="28"/>
      <c r="M206" s="22"/>
    </row>
    <row r="207" spans="1:189" ht="25.5" x14ac:dyDescent="0.25">
      <c r="A207" s="23" t="s">
        <v>400</v>
      </c>
      <c r="B207" s="36" t="s">
        <v>401</v>
      </c>
      <c r="C207" s="26">
        <v>0</v>
      </c>
      <c r="D207" s="26">
        <v>-469.9</v>
      </c>
      <c r="E207" s="26">
        <v>-469.9</v>
      </c>
      <c r="F207" s="27"/>
      <c r="G207" s="26"/>
      <c r="H207" s="27"/>
      <c r="I207" s="28"/>
      <c r="J207" s="26"/>
      <c r="K207" s="28"/>
      <c r="M207" s="22"/>
    </row>
    <row r="208" spans="1:189" ht="38.25" x14ac:dyDescent="0.25">
      <c r="A208" s="23" t="s">
        <v>402</v>
      </c>
      <c r="B208" s="36" t="s">
        <v>403</v>
      </c>
      <c r="C208" s="26">
        <v>0</v>
      </c>
      <c r="D208" s="26">
        <v>-300</v>
      </c>
      <c r="E208" s="26">
        <v>-300</v>
      </c>
      <c r="F208" s="27"/>
      <c r="G208" s="26"/>
      <c r="H208" s="27"/>
      <c r="I208" s="28"/>
      <c r="J208" s="26"/>
      <c r="K208" s="28"/>
      <c r="M208" s="22"/>
    </row>
    <row r="209" spans="1:194" s="2" customFormat="1" ht="76.5" x14ac:dyDescent="0.25">
      <c r="A209" s="23" t="s">
        <v>404</v>
      </c>
      <c r="B209" s="36" t="s">
        <v>405</v>
      </c>
      <c r="C209" s="26">
        <v>-5.7</v>
      </c>
      <c r="D209" s="26">
        <v>-1.9</v>
      </c>
      <c r="E209" s="26">
        <v>-7.6</v>
      </c>
      <c r="F209" s="27"/>
      <c r="G209" s="26"/>
      <c r="H209" s="27"/>
      <c r="I209" s="28"/>
      <c r="J209" s="26"/>
      <c r="K209" s="28"/>
      <c r="M209" s="22"/>
      <c r="GH209" s="4"/>
      <c r="GI209" s="4"/>
      <c r="GJ209" s="4"/>
      <c r="GK209" s="4"/>
      <c r="GL209" s="4"/>
    </row>
    <row r="210" spans="1:194" s="2" customFormat="1" ht="51" x14ac:dyDescent="0.25">
      <c r="A210" s="23" t="s">
        <v>406</v>
      </c>
      <c r="B210" s="36" t="s">
        <v>407</v>
      </c>
      <c r="C210" s="26">
        <v>0</v>
      </c>
      <c r="D210" s="26">
        <v>-543</v>
      </c>
      <c r="E210" s="26">
        <v>-543</v>
      </c>
      <c r="F210" s="27"/>
      <c r="G210" s="26"/>
      <c r="H210" s="27"/>
      <c r="I210" s="28"/>
      <c r="J210" s="26"/>
      <c r="K210" s="28"/>
      <c r="M210" s="22"/>
      <c r="GH210" s="4"/>
      <c r="GI210" s="4"/>
      <c r="GJ210" s="4"/>
      <c r="GK210" s="4"/>
      <c r="GL210" s="4"/>
    </row>
    <row r="211" spans="1:194" s="2" customFormat="1" ht="51" x14ac:dyDescent="0.25">
      <c r="A211" s="23" t="s">
        <v>408</v>
      </c>
      <c r="B211" s="36" t="s">
        <v>409</v>
      </c>
      <c r="C211" s="26">
        <v>0</v>
      </c>
      <c r="D211" s="26">
        <v>-238.6</v>
      </c>
      <c r="E211" s="26">
        <v>-238.6</v>
      </c>
      <c r="F211" s="27"/>
      <c r="G211" s="26"/>
      <c r="H211" s="27"/>
      <c r="I211" s="28"/>
      <c r="J211" s="26"/>
      <c r="K211" s="28"/>
      <c r="M211" s="22"/>
      <c r="GH211" s="4"/>
      <c r="GI211" s="4"/>
      <c r="GJ211" s="4"/>
      <c r="GK211" s="4"/>
      <c r="GL211" s="4"/>
    </row>
    <row r="212" spans="1:194" s="2" customFormat="1" ht="51" x14ac:dyDescent="0.25">
      <c r="A212" s="23" t="s">
        <v>410</v>
      </c>
      <c r="B212" s="36" t="s">
        <v>411</v>
      </c>
      <c r="C212" s="26">
        <v>-1.7</v>
      </c>
      <c r="D212" s="26">
        <v>-5.0999999999999996</v>
      </c>
      <c r="E212" s="26">
        <v>-6.8</v>
      </c>
      <c r="F212" s="27"/>
      <c r="G212" s="26"/>
      <c r="H212" s="27"/>
      <c r="I212" s="28"/>
      <c r="J212" s="26"/>
      <c r="K212" s="28"/>
      <c r="M212" s="22"/>
      <c r="GH212" s="4"/>
      <c r="GI212" s="4"/>
      <c r="GJ212" s="4"/>
      <c r="GK212" s="4"/>
      <c r="GL212" s="4"/>
    </row>
    <row r="213" spans="1:194" s="2" customFormat="1" ht="51" x14ac:dyDescent="0.25">
      <c r="A213" s="23" t="s">
        <v>412</v>
      </c>
      <c r="B213" s="36" t="s">
        <v>413</v>
      </c>
      <c r="C213" s="26">
        <v>-1.7</v>
      </c>
      <c r="D213" s="26">
        <v>0</v>
      </c>
      <c r="E213" s="26">
        <v>-1.7</v>
      </c>
      <c r="F213" s="27"/>
      <c r="G213" s="26"/>
      <c r="H213" s="27"/>
      <c r="I213" s="28"/>
      <c r="J213" s="26"/>
      <c r="K213" s="28"/>
      <c r="M213" s="22"/>
      <c r="GH213" s="4"/>
      <c r="GI213" s="4"/>
      <c r="GJ213" s="4"/>
      <c r="GK213" s="4"/>
      <c r="GL213" s="4"/>
    </row>
    <row r="214" spans="1:194" s="2" customFormat="1" ht="38.25" x14ac:dyDescent="0.25">
      <c r="A214" s="23" t="s">
        <v>414</v>
      </c>
      <c r="B214" s="36" t="s">
        <v>415</v>
      </c>
      <c r="C214" s="26">
        <v>0</v>
      </c>
      <c r="D214" s="26">
        <v>-20.8</v>
      </c>
      <c r="E214" s="26">
        <v>-20.8</v>
      </c>
      <c r="F214" s="27"/>
      <c r="G214" s="26"/>
      <c r="H214" s="27"/>
      <c r="I214" s="28"/>
      <c r="J214" s="26"/>
      <c r="K214" s="28"/>
      <c r="M214" s="22"/>
      <c r="GH214" s="4"/>
      <c r="GI214" s="4"/>
      <c r="GJ214" s="4"/>
      <c r="GK214" s="4"/>
      <c r="GL214" s="4"/>
    </row>
    <row r="215" spans="1:194" s="2" customFormat="1" ht="51" x14ac:dyDescent="0.25">
      <c r="A215" s="23" t="s">
        <v>416</v>
      </c>
      <c r="B215" s="36" t="s">
        <v>417</v>
      </c>
      <c r="C215" s="26">
        <v>-2.2999999999999998</v>
      </c>
      <c r="D215" s="26">
        <v>0.1</v>
      </c>
      <c r="E215" s="26">
        <v>-2.2000000000000002</v>
      </c>
      <c r="F215" s="27"/>
      <c r="G215" s="26"/>
      <c r="H215" s="27"/>
      <c r="I215" s="28"/>
      <c r="J215" s="26"/>
      <c r="K215" s="28"/>
      <c r="M215" s="22"/>
      <c r="GH215" s="4"/>
      <c r="GI215" s="4"/>
      <c r="GJ215" s="4"/>
      <c r="GK215" s="4"/>
      <c r="GL215" s="4"/>
    </row>
    <row r="216" spans="1:194" s="2" customFormat="1" ht="38.25" x14ac:dyDescent="0.25">
      <c r="A216" s="23" t="s">
        <v>418</v>
      </c>
      <c r="B216" s="36" t="s">
        <v>419</v>
      </c>
      <c r="C216" s="26">
        <v>-0.5</v>
      </c>
      <c r="D216" s="26">
        <v>-606.5</v>
      </c>
      <c r="E216" s="26">
        <v>-607</v>
      </c>
      <c r="F216" s="27"/>
      <c r="G216" s="26"/>
      <c r="H216" s="27"/>
      <c r="I216" s="28"/>
      <c r="J216" s="26"/>
      <c r="K216" s="28"/>
      <c r="M216" s="22"/>
      <c r="GH216" s="4"/>
      <c r="GI216" s="4"/>
      <c r="GJ216" s="4"/>
      <c r="GK216" s="4"/>
      <c r="GL216" s="4"/>
    </row>
    <row r="217" spans="1:194" s="2" customFormat="1" ht="76.5" x14ac:dyDescent="0.25">
      <c r="A217" s="23" t="s">
        <v>420</v>
      </c>
      <c r="B217" s="36" t="s">
        <v>421</v>
      </c>
      <c r="C217" s="26">
        <v>-6.1</v>
      </c>
      <c r="D217" s="26">
        <v>-42.8</v>
      </c>
      <c r="E217" s="26">
        <v>-48.9</v>
      </c>
      <c r="F217" s="27"/>
      <c r="G217" s="26"/>
      <c r="H217" s="27"/>
      <c r="I217" s="28"/>
      <c r="J217" s="26"/>
      <c r="K217" s="28"/>
      <c r="M217" s="22"/>
      <c r="GH217" s="4"/>
      <c r="GI217" s="4"/>
      <c r="GJ217" s="4"/>
      <c r="GK217" s="4"/>
      <c r="GL217" s="4"/>
    </row>
    <row r="218" spans="1:194" s="2" customFormat="1" ht="51" x14ac:dyDescent="0.25">
      <c r="A218" s="23" t="s">
        <v>422</v>
      </c>
      <c r="B218" s="36" t="s">
        <v>423</v>
      </c>
      <c r="C218" s="26">
        <v>0</v>
      </c>
      <c r="D218" s="26">
        <v>-1.8</v>
      </c>
      <c r="E218" s="26">
        <v>-1.8</v>
      </c>
      <c r="F218" s="27"/>
      <c r="G218" s="26"/>
      <c r="H218" s="27"/>
      <c r="I218" s="28"/>
      <c r="J218" s="26"/>
      <c r="K218" s="28"/>
      <c r="M218" s="22"/>
      <c r="GH218" s="4"/>
      <c r="GI218" s="4"/>
      <c r="GJ218" s="4"/>
      <c r="GK218" s="4"/>
      <c r="GL218" s="4"/>
    </row>
    <row r="219" spans="1:194" s="2" customFormat="1" ht="38.25" x14ac:dyDescent="0.25">
      <c r="A219" s="23" t="s">
        <v>424</v>
      </c>
      <c r="B219" s="36" t="s">
        <v>425</v>
      </c>
      <c r="C219" s="26">
        <v>-105.9</v>
      </c>
      <c r="D219" s="26">
        <v>-1251.4000000000001</v>
      </c>
      <c r="E219" s="26">
        <v>-1357.3</v>
      </c>
      <c r="F219" s="27"/>
      <c r="G219" s="26"/>
      <c r="H219" s="27"/>
      <c r="I219" s="28"/>
      <c r="J219" s="26"/>
      <c r="K219" s="28"/>
      <c r="M219" s="22"/>
      <c r="GH219" s="4"/>
      <c r="GI219" s="4"/>
      <c r="GJ219" s="4"/>
      <c r="GK219" s="4"/>
      <c r="GL219" s="4"/>
    </row>
    <row r="220" spans="1:194" s="2" customFormat="1" ht="51" x14ac:dyDescent="0.25">
      <c r="A220" s="23" t="s">
        <v>426</v>
      </c>
      <c r="B220" s="36" t="s">
        <v>427</v>
      </c>
      <c r="C220" s="26">
        <v>-47.4</v>
      </c>
      <c r="D220" s="26">
        <v>-1192.4000000000001</v>
      </c>
      <c r="E220" s="26">
        <v>-1239.8</v>
      </c>
      <c r="F220" s="27"/>
      <c r="G220" s="26"/>
      <c r="H220" s="27"/>
      <c r="I220" s="28"/>
      <c r="J220" s="26"/>
      <c r="K220" s="28"/>
      <c r="M220" s="22"/>
      <c r="GH220" s="4"/>
      <c r="GI220" s="4"/>
      <c r="GJ220" s="4"/>
      <c r="GK220" s="4"/>
      <c r="GL220" s="4"/>
    </row>
    <row r="221" spans="1:194" s="2" customFormat="1" ht="102" x14ac:dyDescent="0.25">
      <c r="A221" s="23" t="s">
        <v>428</v>
      </c>
      <c r="B221" s="36" t="s">
        <v>429</v>
      </c>
      <c r="C221" s="26">
        <v>-223.7</v>
      </c>
      <c r="D221" s="26">
        <v>-1248.0999999999999</v>
      </c>
      <c r="E221" s="26">
        <v>-1471.8</v>
      </c>
      <c r="F221" s="27"/>
      <c r="G221" s="26"/>
      <c r="H221" s="27"/>
      <c r="I221" s="28"/>
      <c r="J221" s="26"/>
      <c r="K221" s="28"/>
      <c r="M221" s="22"/>
      <c r="GH221" s="4"/>
      <c r="GI221" s="4"/>
      <c r="GJ221" s="4"/>
      <c r="GK221" s="4"/>
      <c r="GL221" s="4"/>
    </row>
    <row r="222" spans="1:194" s="2" customFormat="1" ht="89.25" x14ac:dyDescent="0.25">
      <c r="A222" s="23" t="s">
        <v>430</v>
      </c>
      <c r="B222" s="36" t="s">
        <v>431</v>
      </c>
      <c r="C222" s="26">
        <v>-1.5</v>
      </c>
      <c r="D222" s="26">
        <v>0</v>
      </c>
      <c r="E222" s="26">
        <v>-1.5</v>
      </c>
      <c r="F222" s="27"/>
      <c r="G222" s="26"/>
      <c r="H222" s="27"/>
      <c r="I222" s="28"/>
      <c r="J222" s="26"/>
      <c r="K222" s="28"/>
      <c r="M222" s="22"/>
      <c r="GH222" s="4"/>
      <c r="GI222" s="4"/>
      <c r="GJ222" s="4"/>
      <c r="GK222" s="4"/>
      <c r="GL222" s="4"/>
    </row>
    <row r="223" spans="1:194" s="2" customFormat="1" ht="25.5" x14ac:dyDescent="0.25">
      <c r="A223" s="23" t="s">
        <v>432</v>
      </c>
      <c r="B223" s="36" t="s">
        <v>433</v>
      </c>
      <c r="C223" s="26">
        <v>0</v>
      </c>
      <c r="D223" s="26">
        <v>-873</v>
      </c>
      <c r="E223" s="26">
        <v>-873</v>
      </c>
      <c r="F223" s="27"/>
      <c r="G223" s="26"/>
      <c r="H223" s="27"/>
      <c r="I223" s="28"/>
      <c r="J223" s="26"/>
      <c r="K223" s="28"/>
      <c r="M223" s="22"/>
      <c r="GH223" s="4"/>
      <c r="GI223" s="4"/>
      <c r="GJ223" s="4"/>
      <c r="GK223" s="4"/>
      <c r="GL223" s="4"/>
    </row>
    <row r="224" spans="1:194" s="2" customFormat="1" ht="38.25" x14ac:dyDescent="0.25">
      <c r="A224" s="23" t="s">
        <v>434</v>
      </c>
      <c r="B224" s="36" t="s">
        <v>435</v>
      </c>
      <c r="C224" s="26">
        <v>0</v>
      </c>
      <c r="D224" s="26">
        <v>-2732.7</v>
      </c>
      <c r="E224" s="26">
        <v>-2732.7</v>
      </c>
      <c r="F224" s="27"/>
      <c r="G224" s="26"/>
      <c r="H224" s="27"/>
      <c r="I224" s="28"/>
      <c r="J224" s="26"/>
      <c r="K224" s="28"/>
      <c r="M224" s="22"/>
      <c r="GH224" s="4"/>
      <c r="GI224" s="4"/>
      <c r="GJ224" s="4"/>
      <c r="GK224" s="4"/>
      <c r="GL224" s="4"/>
    </row>
    <row r="225" spans="1:194" s="2" customFormat="1" ht="76.5" x14ac:dyDescent="0.25">
      <c r="A225" s="23" t="s">
        <v>436</v>
      </c>
      <c r="B225" s="36" t="s">
        <v>437</v>
      </c>
      <c r="C225" s="26">
        <v>-0.9</v>
      </c>
      <c r="D225" s="26">
        <v>0</v>
      </c>
      <c r="E225" s="26">
        <v>-0.9</v>
      </c>
      <c r="F225" s="27"/>
      <c r="G225" s="26"/>
      <c r="H225" s="27"/>
      <c r="I225" s="28"/>
      <c r="J225" s="26"/>
      <c r="K225" s="28"/>
      <c r="M225" s="22"/>
      <c r="GH225" s="4"/>
      <c r="GI225" s="4"/>
      <c r="GJ225" s="4"/>
      <c r="GK225" s="4"/>
      <c r="GL225" s="4"/>
    </row>
    <row r="226" spans="1:194" s="2" customFormat="1" ht="63.75" x14ac:dyDescent="0.25">
      <c r="A226" s="23" t="s">
        <v>438</v>
      </c>
      <c r="B226" s="36" t="s">
        <v>439</v>
      </c>
      <c r="C226" s="26">
        <v>-2.2999999999999998</v>
      </c>
      <c r="D226" s="26">
        <v>-1481.4</v>
      </c>
      <c r="E226" s="26">
        <v>-1483.7</v>
      </c>
      <c r="F226" s="27">
        <v>0</v>
      </c>
      <c r="G226" s="26"/>
      <c r="H226" s="27">
        <f t="shared" si="103"/>
        <v>0</v>
      </c>
      <c r="I226" s="28">
        <v>0</v>
      </c>
      <c r="J226" s="26"/>
      <c r="K226" s="28">
        <f t="shared" si="104"/>
        <v>0</v>
      </c>
      <c r="M226" s="22"/>
      <c r="GH226" s="4"/>
      <c r="GI226" s="4"/>
      <c r="GJ226" s="4"/>
      <c r="GK226" s="4"/>
      <c r="GL226" s="4"/>
    </row>
    <row r="227" spans="1:194" s="2" customFormat="1" ht="38.25" x14ac:dyDescent="0.25">
      <c r="A227" s="23" t="s">
        <v>440</v>
      </c>
      <c r="B227" s="36" t="s">
        <v>441</v>
      </c>
      <c r="C227" s="26">
        <v>-57156.5</v>
      </c>
      <c r="D227" s="26">
        <v>530.29999999999995</v>
      </c>
      <c r="E227" s="26">
        <v>-56626.2</v>
      </c>
      <c r="F227" s="27">
        <v>0</v>
      </c>
      <c r="G227" s="26"/>
      <c r="H227" s="27">
        <f t="shared" si="103"/>
        <v>0</v>
      </c>
      <c r="I227" s="28">
        <v>0</v>
      </c>
      <c r="J227" s="26"/>
      <c r="K227" s="28">
        <f t="shared" si="104"/>
        <v>0</v>
      </c>
      <c r="M227" s="22"/>
      <c r="GH227" s="4"/>
      <c r="GI227" s="4"/>
      <c r="GJ227" s="4"/>
      <c r="GK227" s="4"/>
      <c r="GL227" s="4"/>
    </row>
    <row r="228" spans="1:194" s="2" customFormat="1" x14ac:dyDescent="0.25">
      <c r="A228" s="24"/>
      <c r="B228" s="37" t="s">
        <v>442</v>
      </c>
      <c r="C228" s="31">
        <v>212749691.09999999</v>
      </c>
      <c r="D228" s="31">
        <v>42158138.600000001</v>
      </c>
      <c r="E228" s="31">
        <v>254907829.69999999</v>
      </c>
      <c r="F228" s="32" t="e">
        <f t="shared" ref="F228:K228" si="105">F7+F168</f>
        <v>#REF!</v>
      </c>
      <c r="G228" s="31" t="e">
        <f t="shared" si="105"/>
        <v>#REF!</v>
      </c>
      <c r="H228" s="32" t="e">
        <f t="shared" si="105"/>
        <v>#REF!</v>
      </c>
      <c r="I228" s="33" t="e">
        <f t="shared" si="105"/>
        <v>#REF!</v>
      </c>
      <c r="J228" s="31" t="e">
        <f t="shared" si="105"/>
        <v>#REF!</v>
      </c>
      <c r="K228" s="33" t="e">
        <f t="shared" si="105"/>
        <v>#REF!</v>
      </c>
      <c r="M228" s="22"/>
      <c r="GH228" s="4"/>
      <c r="GI228" s="4"/>
      <c r="GJ228" s="4"/>
      <c r="GK228" s="4"/>
      <c r="GL228" s="4"/>
    </row>
    <row r="229" spans="1:194" s="2" customFormat="1" x14ac:dyDescent="0.25">
      <c r="A229" s="4"/>
      <c r="B229" s="4"/>
      <c r="C229" s="43"/>
      <c r="D229" s="44"/>
      <c r="E229" s="43"/>
      <c r="F229" s="43"/>
      <c r="G229" s="44"/>
      <c r="H229" s="43"/>
      <c r="I229" s="43"/>
      <c r="J229" s="44"/>
      <c r="K229" s="43"/>
      <c r="GH229" s="4"/>
      <c r="GI229" s="4"/>
      <c r="GJ229" s="4"/>
      <c r="GK229" s="4"/>
      <c r="GL229" s="4"/>
    </row>
    <row r="230" spans="1:194" s="2" customFormat="1" x14ac:dyDescent="0.25">
      <c r="A230" s="4"/>
      <c r="B230" s="4"/>
      <c r="C230" s="43"/>
      <c r="D230" s="44"/>
      <c r="E230" s="43"/>
      <c r="F230" s="43"/>
      <c r="G230" s="44"/>
      <c r="H230" s="43"/>
      <c r="I230" s="43"/>
      <c r="J230" s="44"/>
      <c r="K230" s="43"/>
      <c r="GH230" s="4"/>
      <c r="GI230" s="4"/>
      <c r="GJ230" s="4"/>
      <c r="GK230" s="4"/>
      <c r="GL230" s="4"/>
    </row>
    <row r="231" spans="1:194" s="2" customFormat="1" x14ac:dyDescent="0.25">
      <c r="A231" s="4"/>
      <c r="B231" s="4"/>
      <c r="C231" s="45"/>
      <c r="D231" s="46"/>
      <c r="E231" s="47"/>
      <c r="F231" s="45"/>
      <c r="G231" s="46"/>
      <c r="H231" s="47"/>
      <c r="I231" s="45"/>
      <c r="J231" s="46"/>
      <c r="K231" s="47"/>
      <c r="GH231" s="4"/>
      <c r="GI231" s="4"/>
      <c r="GJ231" s="4"/>
      <c r="GK231" s="4"/>
      <c r="GL231" s="4"/>
    </row>
    <row r="232" spans="1:194" s="2" customFormat="1" x14ac:dyDescent="0.25">
      <c r="A232" s="4"/>
      <c r="B232" s="4"/>
      <c r="C232" s="48"/>
      <c r="D232" s="46"/>
      <c r="E232" s="46"/>
      <c r="F232" s="48"/>
      <c r="G232" s="46"/>
      <c r="H232" s="46"/>
      <c r="I232" s="48"/>
      <c r="J232" s="46"/>
      <c r="K232" s="46"/>
      <c r="GH232" s="4"/>
      <c r="GI232" s="4"/>
      <c r="GJ232" s="4"/>
      <c r="GK232" s="4"/>
      <c r="GL232" s="4"/>
    </row>
    <row r="233" spans="1:194" s="2" customFormat="1" x14ac:dyDescent="0.25">
      <c r="A233" s="4"/>
      <c r="B233" s="4"/>
      <c r="C233" s="47"/>
      <c r="D233" s="46"/>
      <c r="E233" s="48"/>
      <c r="F233" s="47"/>
      <c r="G233" s="48"/>
      <c r="H233" s="48"/>
      <c r="I233" s="47"/>
      <c r="J233" s="48"/>
      <c r="K233" s="48"/>
      <c r="GH233" s="4"/>
      <c r="GI233" s="4"/>
      <c r="GJ233" s="4"/>
      <c r="GK233" s="4"/>
      <c r="GL233" s="4"/>
    </row>
    <row r="234" spans="1:194" s="2" customForma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GH234" s="4"/>
      <c r="GI234" s="4"/>
      <c r="GJ234" s="4"/>
      <c r="GK234" s="4"/>
      <c r="GL234" s="4"/>
    </row>
    <row r="235" spans="1:194" s="2" customFormat="1" x14ac:dyDescent="0.25">
      <c r="A235" s="4"/>
      <c r="B235" s="4"/>
      <c r="C235" s="4"/>
      <c r="D235" s="43"/>
      <c r="E235" s="43"/>
      <c r="F235" s="4"/>
      <c r="G235" s="4"/>
      <c r="H235" s="4"/>
      <c r="I235" s="4"/>
      <c r="J235" s="4"/>
      <c r="K235" s="4"/>
      <c r="GH235" s="4"/>
      <c r="GI235" s="4"/>
      <c r="GJ235" s="4"/>
      <c r="GK235" s="4"/>
      <c r="GL235" s="4"/>
    </row>
    <row r="236" spans="1:194" s="2" customForma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GH236" s="4"/>
      <c r="GI236" s="4"/>
      <c r="GJ236" s="4"/>
      <c r="GK236" s="4"/>
      <c r="GL236" s="4"/>
    </row>
    <row r="237" spans="1:194" s="2" customForma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GH237" s="4"/>
      <c r="GI237" s="4"/>
      <c r="GJ237" s="4"/>
      <c r="GK237" s="4"/>
      <c r="GL237" s="4"/>
    </row>
    <row r="238" spans="1:194" s="2" customForma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GH238" s="4"/>
      <c r="GI238" s="4"/>
      <c r="GJ238" s="4"/>
      <c r="GK238" s="4"/>
      <c r="GL238" s="4"/>
    </row>
    <row r="239" spans="1:194" s="2" customForma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GH239" s="4"/>
      <c r="GI239" s="4"/>
      <c r="GJ239" s="4"/>
      <c r="GK239" s="4"/>
      <c r="GL239" s="4"/>
    </row>
    <row r="240" spans="1:194" s="2" customForma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GH240" s="4"/>
      <c r="GI240" s="4"/>
      <c r="GJ240" s="4"/>
      <c r="GK240" s="4"/>
      <c r="GL240" s="4"/>
    </row>
    <row r="241" spans="1:194" s="2" customForma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GH241" s="4"/>
      <c r="GI241" s="4"/>
      <c r="GJ241" s="4"/>
      <c r="GK241" s="4"/>
      <c r="GL241" s="4"/>
    </row>
    <row r="242" spans="1:194" s="2" customForma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GH242" s="4"/>
      <c r="GI242" s="4"/>
      <c r="GJ242" s="4"/>
      <c r="GK242" s="4"/>
      <c r="GL242" s="4"/>
    </row>
    <row r="243" spans="1:194" s="2" customForma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GH243" s="4"/>
      <c r="GI243" s="4"/>
      <c r="GJ243" s="4"/>
      <c r="GK243" s="4"/>
      <c r="GL243" s="4"/>
    </row>
    <row r="244" spans="1:194" s="2" customForma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GH244" s="4"/>
      <c r="GI244" s="4"/>
      <c r="GJ244" s="4"/>
      <c r="GK244" s="4"/>
      <c r="GL244" s="4"/>
    </row>
    <row r="245" spans="1:194" s="2" customForma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GH245" s="4"/>
      <c r="GI245" s="4"/>
      <c r="GJ245" s="4"/>
      <c r="GK245" s="4"/>
      <c r="GL245" s="4"/>
    </row>
    <row r="246" spans="1:194" s="2" customForma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GH246" s="4"/>
      <c r="GI246" s="4"/>
      <c r="GJ246" s="4"/>
      <c r="GK246" s="4"/>
      <c r="GL246" s="4"/>
    </row>
    <row r="247" spans="1:194" s="2" customForma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GH247" s="4"/>
      <c r="GI247" s="4"/>
      <c r="GJ247" s="4"/>
      <c r="GK247" s="4"/>
      <c r="GL247" s="4"/>
    </row>
    <row r="248" spans="1:194" s="2" customForma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GH248" s="4"/>
      <c r="GI248" s="4"/>
      <c r="GJ248" s="4"/>
      <c r="GK248" s="4"/>
      <c r="GL248" s="4"/>
    </row>
    <row r="249" spans="1:194" s="2" customForma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GH249" s="4"/>
      <c r="GI249" s="4"/>
      <c r="GJ249" s="4"/>
      <c r="GK249" s="4"/>
      <c r="GL249" s="4"/>
    </row>
    <row r="250" spans="1:194" s="2" customForma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GH250" s="4"/>
      <c r="GI250" s="4"/>
      <c r="GJ250" s="4"/>
      <c r="GK250" s="4"/>
      <c r="GL250" s="4"/>
    </row>
    <row r="251" spans="1:194" s="2" customForma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GH251" s="4"/>
      <c r="GI251" s="4"/>
      <c r="GJ251" s="4"/>
      <c r="GK251" s="4"/>
      <c r="GL251" s="4"/>
    </row>
    <row r="252" spans="1:194" s="2" customForma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GH252" s="4"/>
      <c r="GI252" s="4"/>
      <c r="GJ252" s="4"/>
      <c r="GK252" s="4"/>
      <c r="GL252" s="4"/>
    </row>
    <row r="253" spans="1:194" s="2" customForma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GH253" s="4"/>
      <c r="GI253" s="4"/>
      <c r="GJ253" s="4"/>
      <c r="GK253" s="4"/>
      <c r="GL253" s="4"/>
    </row>
    <row r="254" spans="1:194" s="2" customForma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GH254" s="4"/>
      <c r="GI254" s="4"/>
      <c r="GJ254" s="4"/>
      <c r="GK254" s="4"/>
      <c r="GL254" s="4"/>
    </row>
    <row r="255" spans="1:194" s="2" customForma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GH255" s="4"/>
      <c r="GI255" s="4"/>
      <c r="GJ255" s="4"/>
      <c r="GK255" s="4"/>
      <c r="GL255" s="4"/>
    </row>
    <row r="256" spans="1:194" s="2" customForma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GH256" s="4"/>
      <c r="GI256" s="4"/>
      <c r="GJ256" s="4"/>
      <c r="GK256" s="4"/>
      <c r="GL256" s="4"/>
    </row>
    <row r="257" spans="1:194" s="2" customForma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GH257" s="4"/>
      <c r="GI257" s="4"/>
      <c r="GJ257" s="4"/>
      <c r="GK257" s="4"/>
      <c r="GL257" s="4"/>
    </row>
    <row r="258" spans="1:194" s="2" customForma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GH258" s="4"/>
      <c r="GI258" s="4"/>
      <c r="GJ258" s="4"/>
      <c r="GK258" s="4"/>
      <c r="GL258" s="4"/>
    </row>
    <row r="259" spans="1:194" s="2" customForma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GH259" s="4"/>
      <c r="GI259" s="4"/>
      <c r="GJ259" s="4"/>
      <c r="GK259" s="4"/>
      <c r="GL259" s="4"/>
    </row>
    <row r="260" spans="1:194" s="2" customForma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GH260" s="4"/>
      <c r="GI260" s="4"/>
      <c r="GJ260" s="4"/>
      <c r="GK260" s="4"/>
      <c r="GL260" s="4"/>
    </row>
    <row r="261" spans="1:194" s="2" customForma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GH261" s="4"/>
      <c r="GI261" s="4"/>
      <c r="GJ261" s="4"/>
      <c r="GK261" s="4"/>
      <c r="GL261" s="4"/>
    </row>
    <row r="262" spans="1:194" s="2" customForma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GH262" s="4"/>
      <c r="GI262" s="4"/>
      <c r="GJ262" s="4"/>
      <c r="GK262" s="4"/>
      <c r="GL262" s="4"/>
    </row>
    <row r="263" spans="1:194" s="2" customForma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GH263" s="4"/>
      <c r="GI263" s="4"/>
      <c r="GJ263" s="4"/>
      <c r="GK263" s="4"/>
      <c r="GL263" s="4"/>
    </row>
    <row r="264" spans="1:194" s="2" customForma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GH264" s="4"/>
      <c r="GI264" s="4"/>
      <c r="GJ264" s="4"/>
      <c r="GK264" s="4"/>
      <c r="GL264" s="4"/>
    </row>
    <row r="265" spans="1:194" s="2" customForma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GH265" s="4"/>
      <c r="GI265" s="4"/>
      <c r="GJ265" s="4"/>
      <c r="GK265" s="4"/>
      <c r="GL265" s="4"/>
    </row>
    <row r="266" spans="1:194" s="2" customForma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GH266" s="4"/>
      <c r="GI266" s="4"/>
      <c r="GJ266" s="4"/>
      <c r="GK266" s="4"/>
      <c r="GL266" s="4"/>
    </row>
    <row r="267" spans="1:194" s="2" customForma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GH267" s="4"/>
      <c r="GI267" s="4"/>
      <c r="GJ267" s="4"/>
      <c r="GK267" s="4"/>
      <c r="GL267" s="4"/>
    </row>
    <row r="268" spans="1:194" s="2" customForma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GH268" s="4"/>
      <c r="GI268" s="4"/>
      <c r="GJ268" s="4"/>
      <c r="GK268" s="4"/>
      <c r="GL268" s="4"/>
    </row>
    <row r="269" spans="1:194" s="2" customForma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GH269" s="4"/>
      <c r="GI269" s="4"/>
      <c r="GJ269" s="4"/>
      <c r="GK269" s="4"/>
      <c r="GL269" s="4"/>
    </row>
    <row r="270" spans="1:194" s="2" customForma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GH270" s="4"/>
      <c r="GI270" s="4"/>
      <c r="GJ270" s="4"/>
      <c r="GK270" s="4"/>
      <c r="GL270" s="4"/>
    </row>
    <row r="271" spans="1:194" s="2" customForma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GH271" s="4"/>
      <c r="GI271" s="4"/>
      <c r="GJ271" s="4"/>
      <c r="GK271" s="4"/>
      <c r="GL271" s="4"/>
    </row>
    <row r="272" spans="1:194" s="2" customForma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GH272" s="4"/>
      <c r="GI272" s="4"/>
      <c r="GJ272" s="4"/>
      <c r="GK272" s="4"/>
      <c r="GL272" s="4"/>
    </row>
    <row r="273" spans="1:194" s="2" customForma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GH273" s="4"/>
      <c r="GI273" s="4"/>
      <c r="GJ273" s="4"/>
      <c r="GK273" s="4"/>
      <c r="GL273" s="4"/>
    </row>
    <row r="274" spans="1:194" s="2" customForma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GH274" s="4"/>
      <c r="GI274" s="4"/>
      <c r="GJ274" s="4"/>
      <c r="GK274" s="4"/>
      <c r="GL274" s="4"/>
    </row>
    <row r="275" spans="1:194" s="2" customForma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GH275" s="4"/>
      <c r="GI275" s="4"/>
      <c r="GJ275" s="4"/>
      <c r="GK275" s="4"/>
      <c r="GL275" s="4"/>
    </row>
    <row r="276" spans="1:194" s="2" customForma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GH276" s="4"/>
      <c r="GI276" s="4"/>
      <c r="GJ276" s="4"/>
      <c r="GK276" s="4"/>
      <c r="GL276" s="4"/>
    </row>
    <row r="277" spans="1:194" s="2" customForma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GH277" s="4"/>
      <c r="GI277" s="4"/>
      <c r="GJ277" s="4"/>
      <c r="GK277" s="4"/>
      <c r="GL277" s="4"/>
    </row>
    <row r="278" spans="1:194" s="2" customForma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GH278" s="4"/>
      <c r="GI278" s="4"/>
      <c r="GJ278" s="4"/>
      <c r="GK278" s="4"/>
      <c r="GL278" s="4"/>
    </row>
    <row r="279" spans="1:194" s="2" customForma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GH279" s="4"/>
      <c r="GI279" s="4"/>
      <c r="GJ279" s="4"/>
      <c r="GK279" s="4"/>
      <c r="GL279" s="4"/>
    </row>
    <row r="280" spans="1:194" s="2" customForma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GH280" s="4"/>
      <c r="GI280" s="4"/>
      <c r="GJ280" s="4"/>
      <c r="GK280" s="4"/>
      <c r="GL280" s="4"/>
    </row>
    <row r="281" spans="1:194" s="2" customForma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GH281" s="4"/>
      <c r="GI281" s="4"/>
      <c r="GJ281" s="4"/>
      <c r="GK281" s="4"/>
      <c r="GL281" s="4"/>
    </row>
    <row r="282" spans="1:194" s="2" customForma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GH282" s="4"/>
      <c r="GI282" s="4"/>
      <c r="GJ282" s="4"/>
      <c r="GK282" s="4"/>
      <c r="GL282" s="4"/>
    </row>
    <row r="283" spans="1:194" s="2" customForma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GH283" s="4"/>
      <c r="GI283" s="4"/>
      <c r="GJ283" s="4"/>
      <c r="GK283" s="4"/>
      <c r="GL283" s="4"/>
    </row>
    <row r="284" spans="1:194" s="2" customForma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GH284" s="4"/>
      <c r="GI284" s="4"/>
      <c r="GJ284" s="4"/>
      <c r="GK284" s="4"/>
      <c r="GL284" s="4"/>
    </row>
    <row r="285" spans="1:194" s="2" customForma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GH285" s="4"/>
      <c r="GI285" s="4"/>
      <c r="GJ285" s="4"/>
      <c r="GK285" s="4"/>
      <c r="GL285" s="4"/>
    </row>
    <row r="286" spans="1:194" s="2" customForma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GH286" s="4"/>
      <c r="GI286" s="4"/>
      <c r="GJ286" s="4"/>
      <c r="GK286" s="4"/>
      <c r="GL286" s="4"/>
    </row>
    <row r="287" spans="1:194" s="2" customForma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GH287" s="4"/>
      <c r="GI287" s="4"/>
      <c r="GJ287" s="4"/>
      <c r="GK287" s="4"/>
      <c r="GL287" s="4"/>
    </row>
    <row r="288" spans="1:194" s="2" customForma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GH288" s="4"/>
      <c r="GI288" s="4"/>
      <c r="GJ288" s="4"/>
      <c r="GK288" s="4"/>
      <c r="GL288" s="4"/>
    </row>
    <row r="289" spans="1:194" s="2" customForma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GH289" s="4"/>
      <c r="GI289" s="4"/>
      <c r="GJ289" s="4"/>
      <c r="GK289" s="4"/>
      <c r="GL289" s="4"/>
    </row>
    <row r="290" spans="1:194" s="2" customForma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GH290" s="4"/>
      <c r="GI290" s="4"/>
      <c r="GJ290" s="4"/>
      <c r="GK290" s="4"/>
      <c r="GL290" s="4"/>
    </row>
    <row r="291" spans="1:194" s="2" customForma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GH291" s="4"/>
      <c r="GI291" s="4"/>
      <c r="GJ291" s="4"/>
      <c r="GK291" s="4"/>
      <c r="GL291" s="4"/>
    </row>
    <row r="292" spans="1:194" s="2" customForma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GH292" s="4"/>
      <c r="GI292" s="4"/>
      <c r="GJ292" s="4"/>
      <c r="GK292" s="4"/>
      <c r="GL292" s="4"/>
    </row>
    <row r="293" spans="1:194" s="2" customForma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GH293" s="4"/>
      <c r="GI293" s="4"/>
      <c r="GJ293" s="4"/>
      <c r="GK293" s="4"/>
      <c r="GL293" s="4"/>
    </row>
    <row r="294" spans="1:194" s="2" customForma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GH294" s="4"/>
      <c r="GI294" s="4"/>
      <c r="GJ294" s="4"/>
      <c r="GK294" s="4"/>
      <c r="GL294" s="4"/>
    </row>
    <row r="295" spans="1:194" s="2" customForma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GH295" s="4"/>
      <c r="GI295" s="4"/>
      <c r="GJ295" s="4"/>
      <c r="GK295" s="4"/>
      <c r="GL295" s="4"/>
    </row>
    <row r="296" spans="1:194" s="2" customForma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GH296" s="4"/>
      <c r="GI296" s="4"/>
      <c r="GJ296" s="4"/>
      <c r="GK296" s="4"/>
      <c r="GL296" s="4"/>
    </row>
    <row r="297" spans="1:194" s="2" customForma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GH297" s="4"/>
      <c r="GI297" s="4"/>
      <c r="GJ297" s="4"/>
      <c r="GK297" s="4"/>
      <c r="GL297" s="4"/>
    </row>
    <row r="298" spans="1:194" s="2" customForma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GH298" s="4"/>
      <c r="GI298" s="4"/>
      <c r="GJ298" s="4"/>
      <c r="GK298" s="4"/>
      <c r="GL298" s="4"/>
    </row>
    <row r="299" spans="1:194" s="2" customForma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GH299" s="4"/>
      <c r="GI299" s="4"/>
      <c r="GJ299" s="4"/>
      <c r="GK299" s="4"/>
      <c r="GL299" s="4"/>
    </row>
    <row r="300" spans="1:194" s="2" customForma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GH300" s="4"/>
      <c r="GI300" s="4"/>
      <c r="GJ300" s="4"/>
      <c r="GK300" s="4"/>
      <c r="GL300" s="4"/>
    </row>
    <row r="301" spans="1:194" s="2" customForma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GH301" s="4"/>
      <c r="GI301" s="4"/>
      <c r="GJ301" s="4"/>
      <c r="GK301" s="4"/>
      <c r="GL301" s="4"/>
    </row>
    <row r="302" spans="1:194" s="2" customForma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GH302" s="4"/>
      <c r="GI302" s="4"/>
      <c r="GJ302" s="4"/>
      <c r="GK302" s="4"/>
      <c r="GL302" s="4"/>
    </row>
    <row r="303" spans="1:194" s="2" customForma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GH303" s="4"/>
      <c r="GI303" s="4"/>
      <c r="GJ303" s="4"/>
      <c r="GK303" s="4"/>
      <c r="GL303" s="4"/>
    </row>
    <row r="304" spans="1:194" s="2" customForma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GH304" s="4"/>
      <c r="GI304" s="4"/>
      <c r="GJ304" s="4"/>
      <c r="GK304" s="4"/>
      <c r="GL304" s="4"/>
    </row>
    <row r="305" spans="1:194" s="2" customForma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GH305" s="4"/>
      <c r="GI305" s="4"/>
      <c r="GJ305" s="4"/>
      <c r="GK305" s="4"/>
      <c r="GL305" s="4"/>
    </row>
    <row r="306" spans="1:194" s="2" customForma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GH306" s="4"/>
      <c r="GI306" s="4"/>
      <c r="GJ306" s="4"/>
      <c r="GK306" s="4"/>
      <c r="GL306" s="4"/>
    </row>
    <row r="307" spans="1:194" s="2" customForma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GH307" s="4"/>
      <c r="GI307" s="4"/>
      <c r="GJ307" s="4"/>
      <c r="GK307" s="4"/>
      <c r="GL307" s="4"/>
    </row>
    <row r="308" spans="1:194" s="2" customForma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GH308" s="4"/>
      <c r="GI308" s="4"/>
      <c r="GJ308" s="4"/>
      <c r="GK308" s="4"/>
      <c r="GL308" s="4"/>
    </row>
    <row r="309" spans="1:194" s="2" customForma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GH309" s="4"/>
      <c r="GI309" s="4"/>
      <c r="GJ309" s="4"/>
      <c r="GK309" s="4"/>
      <c r="GL309" s="4"/>
    </row>
    <row r="310" spans="1:194" s="2" customForma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GH310" s="4"/>
      <c r="GI310" s="4"/>
      <c r="GJ310" s="4"/>
      <c r="GK310" s="4"/>
      <c r="GL310" s="4"/>
    </row>
    <row r="311" spans="1:194" s="2" customForma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GH311" s="4"/>
      <c r="GI311" s="4"/>
      <c r="GJ311" s="4"/>
      <c r="GK311" s="4"/>
      <c r="GL311" s="4"/>
    </row>
    <row r="312" spans="1:194" s="2" customForma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GH312" s="4"/>
      <c r="GI312" s="4"/>
      <c r="GJ312" s="4"/>
      <c r="GK312" s="4"/>
      <c r="GL312" s="4"/>
    </row>
    <row r="313" spans="1:194" s="2" customForma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GH313" s="4"/>
      <c r="GI313" s="4"/>
      <c r="GJ313" s="4"/>
      <c r="GK313" s="4"/>
      <c r="GL313" s="4"/>
    </row>
    <row r="314" spans="1:194" s="2" customForma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GH314" s="4"/>
      <c r="GI314" s="4"/>
      <c r="GJ314" s="4"/>
      <c r="GK314" s="4"/>
      <c r="GL314" s="4"/>
    </row>
    <row r="315" spans="1:194" s="2" customForma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GH315" s="4"/>
      <c r="GI315" s="4"/>
      <c r="GJ315" s="4"/>
      <c r="GK315" s="4"/>
      <c r="GL315" s="4"/>
    </row>
    <row r="316" spans="1:194" s="2" customForma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GH316" s="4"/>
      <c r="GI316" s="4"/>
      <c r="GJ316" s="4"/>
      <c r="GK316" s="4"/>
      <c r="GL316" s="4"/>
    </row>
    <row r="317" spans="1:194" s="2" customForma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GH317" s="4"/>
      <c r="GI317" s="4"/>
      <c r="GJ317" s="4"/>
      <c r="GK317" s="4"/>
      <c r="GL317" s="4"/>
    </row>
    <row r="318" spans="1:194" s="2" customForma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GH318" s="4"/>
      <c r="GI318" s="4"/>
      <c r="GJ318" s="4"/>
      <c r="GK318" s="4"/>
      <c r="GL318" s="4"/>
    </row>
    <row r="319" spans="1:194" s="2" customForma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GH319" s="4"/>
      <c r="GI319" s="4"/>
      <c r="GJ319" s="4"/>
      <c r="GK319" s="4"/>
      <c r="GL319" s="4"/>
    </row>
    <row r="320" spans="1:194" s="2" customForma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GH320" s="4"/>
      <c r="GI320" s="4"/>
      <c r="GJ320" s="4"/>
      <c r="GK320" s="4"/>
      <c r="GL320" s="4"/>
    </row>
    <row r="321" spans="1:194" s="2" customForma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GH321" s="4"/>
      <c r="GI321" s="4"/>
      <c r="GJ321" s="4"/>
      <c r="GK321" s="4"/>
      <c r="GL321" s="4"/>
    </row>
    <row r="322" spans="1:194" s="2" customForma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GH322" s="4"/>
      <c r="GI322" s="4"/>
      <c r="GJ322" s="4"/>
      <c r="GK322" s="4"/>
      <c r="GL322" s="4"/>
    </row>
    <row r="323" spans="1:194" s="2" customForma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GH323" s="4"/>
      <c r="GI323" s="4"/>
      <c r="GJ323" s="4"/>
      <c r="GK323" s="4"/>
      <c r="GL323" s="4"/>
    </row>
    <row r="324" spans="1:194" s="2" customForma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GH324" s="4"/>
      <c r="GI324" s="4"/>
      <c r="GJ324" s="4"/>
      <c r="GK324" s="4"/>
      <c r="GL324" s="4"/>
    </row>
    <row r="325" spans="1:194" s="2" customForma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GH325" s="4"/>
      <c r="GI325" s="4"/>
      <c r="GJ325" s="4"/>
      <c r="GK325" s="4"/>
      <c r="GL325" s="4"/>
    </row>
    <row r="326" spans="1:194" s="2" customForma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GH326" s="4"/>
      <c r="GI326" s="4"/>
      <c r="GJ326" s="4"/>
      <c r="GK326" s="4"/>
      <c r="GL326" s="4"/>
    </row>
    <row r="327" spans="1:194" s="2" customForma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GH327" s="4"/>
      <c r="GI327" s="4"/>
      <c r="GJ327" s="4"/>
      <c r="GK327" s="4"/>
      <c r="GL327" s="4"/>
    </row>
    <row r="328" spans="1:194" s="2" customForma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GH328" s="4"/>
      <c r="GI328" s="4"/>
      <c r="GJ328" s="4"/>
      <c r="GK328" s="4"/>
      <c r="GL328" s="4"/>
    </row>
    <row r="329" spans="1:194" s="2" customForma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GH329" s="4"/>
      <c r="GI329" s="4"/>
      <c r="GJ329" s="4"/>
      <c r="GK329" s="4"/>
      <c r="GL329" s="4"/>
    </row>
    <row r="330" spans="1:194" s="2" customForma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GH330" s="4"/>
      <c r="GI330" s="4"/>
      <c r="GJ330" s="4"/>
      <c r="GK330" s="4"/>
      <c r="GL330" s="4"/>
    </row>
    <row r="331" spans="1:194" s="2" customForma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GH331" s="4"/>
      <c r="GI331" s="4"/>
      <c r="GJ331" s="4"/>
      <c r="GK331" s="4"/>
      <c r="GL331" s="4"/>
    </row>
    <row r="332" spans="1:194" s="2" customForma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GH332" s="4"/>
      <c r="GI332" s="4"/>
      <c r="GJ332" s="4"/>
      <c r="GK332" s="4"/>
      <c r="GL332" s="4"/>
    </row>
    <row r="333" spans="1:194" s="2" customForma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GH333" s="4"/>
      <c r="GI333" s="4"/>
      <c r="GJ333" s="4"/>
      <c r="GK333" s="4"/>
      <c r="GL333" s="4"/>
    </row>
    <row r="334" spans="1:194" s="2" customForma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GH334" s="4"/>
      <c r="GI334" s="4"/>
      <c r="GJ334" s="4"/>
      <c r="GK334" s="4"/>
      <c r="GL334" s="4"/>
    </row>
    <row r="335" spans="1:194" s="2" customForma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GH335" s="4"/>
      <c r="GI335" s="4"/>
      <c r="GJ335" s="4"/>
      <c r="GK335" s="4"/>
      <c r="GL335" s="4"/>
    </row>
    <row r="336" spans="1:194" s="2" customForma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GH336" s="4"/>
      <c r="GI336" s="4"/>
      <c r="GJ336" s="4"/>
      <c r="GK336" s="4"/>
      <c r="GL336" s="4"/>
    </row>
    <row r="337" spans="1:194" s="2" customForma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GH337" s="4"/>
      <c r="GI337" s="4"/>
      <c r="GJ337" s="4"/>
      <c r="GK337" s="4"/>
      <c r="GL337" s="4"/>
    </row>
    <row r="338" spans="1:194" s="2" customForma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GH338" s="4"/>
      <c r="GI338" s="4"/>
      <c r="GJ338" s="4"/>
      <c r="GK338" s="4"/>
      <c r="GL338" s="4"/>
    </row>
    <row r="339" spans="1:194" s="2" customForma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GH339" s="4"/>
      <c r="GI339" s="4"/>
      <c r="GJ339" s="4"/>
      <c r="GK339" s="4"/>
      <c r="GL339" s="4"/>
    </row>
    <row r="340" spans="1:194" s="2" customForma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GH340" s="4"/>
      <c r="GI340" s="4"/>
      <c r="GJ340" s="4"/>
      <c r="GK340" s="4"/>
      <c r="GL340" s="4"/>
    </row>
    <row r="341" spans="1:194" s="2" customForma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GH341" s="4"/>
      <c r="GI341" s="4"/>
      <c r="GJ341" s="4"/>
      <c r="GK341" s="4"/>
      <c r="GL341" s="4"/>
    </row>
    <row r="342" spans="1:194" s="2" customForma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GH342" s="4"/>
      <c r="GI342" s="4"/>
      <c r="GJ342" s="4"/>
      <c r="GK342" s="4"/>
      <c r="GL342" s="4"/>
    </row>
    <row r="343" spans="1:194" s="2" customForma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GH343" s="4"/>
      <c r="GI343" s="4"/>
      <c r="GJ343" s="4"/>
      <c r="GK343" s="4"/>
      <c r="GL343" s="4"/>
    </row>
    <row r="344" spans="1:194" s="2" customForma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GH344" s="4"/>
      <c r="GI344" s="4"/>
      <c r="GJ344" s="4"/>
      <c r="GK344" s="4"/>
      <c r="GL344" s="4"/>
    </row>
    <row r="345" spans="1:194" s="2" customForma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GH345" s="4"/>
      <c r="GI345" s="4"/>
      <c r="GJ345" s="4"/>
      <c r="GK345" s="4"/>
      <c r="GL345" s="4"/>
    </row>
    <row r="346" spans="1:194" s="2" customForma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GH346" s="4"/>
      <c r="GI346" s="4"/>
      <c r="GJ346" s="4"/>
      <c r="GK346" s="4"/>
      <c r="GL346" s="4"/>
    </row>
    <row r="347" spans="1:194" s="2" customForma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GH347" s="4"/>
      <c r="GI347" s="4"/>
      <c r="GJ347" s="4"/>
      <c r="GK347" s="4"/>
      <c r="GL347" s="4"/>
    </row>
    <row r="348" spans="1:194" s="2" customForma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GH348" s="4"/>
      <c r="GI348" s="4"/>
      <c r="GJ348" s="4"/>
      <c r="GK348" s="4"/>
      <c r="GL348" s="4"/>
    </row>
    <row r="349" spans="1:194" s="2" customForma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GH349" s="4"/>
      <c r="GI349" s="4"/>
      <c r="GJ349" s="4"/>
      <c r="GK349" s="4"/>
      <c r="GL349" s="4"/>
    </row>
    <row r="350" spans="1:194" s="2" customForma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GH350" s="4"/>
      <c r="GI350" s="4"/>
      <c r="GJ350" s="4"/>
      <c r="GK350" s="4"/>
      <c r="GL350" s="4"/>
    </row>
    <row r="351" spans="1:194" s="2" customForma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GH351" s="4"/>
      <c r="GI351" s="4"/>
      <c r="GJ351" s="4"/>
      <c r="GK351" s="4"/>
      <c r="GL351" s="4"/>
    </row>
  </sheetData>
  <mergeCells count="5">
    <mergeCell ref="A2:E2"/>
    <mergeCell ref="D1:E1"/>
    <mergeCell ref="C4:E4"/>
    <mergeCell ref="A4:A5"/>
    <mergeCell ref="B4:B5"/>
  </mergeCells>
  <printOptions horizontalCentered="1"/>
  <pageMargins left="0.70866141732283472" right="0.23622047244094491" top="0.15748031496062992" bottom="0.15748031496062992" header="0" footer="0"/>
  <pageSetup paperSize="9" scale="55" firstPageNumber="978" fitToHeight="20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(тысячи)</vt:lpstr>
      <vt:lpstr>'СВОД (тысячи)'!Заголовки_для_печати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 Надежда Николаевна</dc:creator>
  <cp:lastModifiedBy>Смирных Елена Валентиновна</cp:lastModifiedBy>
  <cp:lastPrinted>2018-10-11T14:07:16Z</cp:lastPrinted>
  <dcterms:created xsi:type="dcterms:W3CDTF">2018-10-10T12:53:58Z</dcterms:created>
  <dcterms:modified xsi:type="dcterms:W3CDTF">2018-10-11T14:07:18Z</dcterms:modified>
</cp:coreProperties>
</file>